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995" yWindow="300" windowWidth="22980" windowHeight="14205" tabRatio="964"/>
  </bookViews>
  <sheets>
    <sheet name="Forsíða" sheetId="41" r:id="rId1"/>
    <sheet name="Efnisyfirlit" sheetId="39" r:id="rId2"/>
    <sheet name="Fyrirvari" sheetId="36" r:id="rId3"/>
    <sheet name="Fjárfestatengsl" sheetId="40" r:id="rId4"/>
    <sheet name="Landsbankinn í hnotskurn" sheetId="64" r:id="rId5"/>
    <sheet name="Rekstur - ár" sheetId="23" r:id="rId6"/>
    <sheet name="Rekstur - ársf" sheetId="33" r:id="rId7"/>
    <sheet name="Efnahagur - ár" sheetId="24" r:id="rId8"/>
    <sheet name="Efnahagur - ársfj" sheetId="34" r:id="rId9"/>
    <sheet name="Kennitölur - ár" sheetId="22" r:id="rId10"/>
    <sheet name="Kennitölur - ársfj" sheetId="35" r:id="rId11"/>
    <sheet name="Starfsþættir" sheetId="25" r:id="rId12"/>
    <sheet name="Lykiltölur og hlutföll" sheetId="46" r:id="rId13"/>
  </sheets>
  <definedNames>
    <definedName name="_AMO_UniqueIdentifier" localSheetId="4" hidden="1">"'5f6d4ffb-f196-4280-b481-5dfc6b4406a2'"</definedName>
    <definedName name="_AMO_UniqueIdentifier" hidden="1">"'05c6c705-77f1-4b9b-b9f0-8c639b33b7ee'"</definedName>
    <definedName name="_xlnm.Print_Area" localSheetId="7">'Efnahagur - ár'!$A$1:$F$22</definedName>
    <definedName name="_xlnm.Print_Area" localSheetId="8">'Efnahagur - ársfj'!$A$1:$K$22</definedName>
    <definedName name="_xlnm.Print_Area" localSheetId="1">Efnisyfirlit!$A$1:$L$26</definedName>
    <definedName name="_xlnm.Print_Area" localSheetId="3">Fjárfestatengsl!$A$1:$L$19</definedName>
    <definedName name="_xlnm.Print_Area" localSheetId="0">Forsíða!$A$1:$O$36</definedName>
    <definedName name="_xlnm.Print_Area" localSheetId="2">Fyrirvari!$A$1:$L$16</definedName>
    <definedName name="_xlnm.Print_Area" localSheetId="9">'Kennitölur - ár'!$A$1:$F$26</definedName>
    <definedName name="_xlnm.Print_Area" localSheetId="10">'Kennitölur - ársfj'!$A$1:$K$27</definedName>
    <definedName name="_xlnm.Print_Area" localSheetId="12">'Lykiltölur og hlutföll'!$A$1:$H$48</definedName>
    <definedName name="_xlnm.Print_Area" localSheetId="5">'Rekstur - ár'!$A$1:$F$26</definedName>
    <definedName name="_xlnm.Print_Area" localSheetId="6">'Rekstur - ársf'!$A$1:$K$27</definedName>
    <definedName name="_xlnm.Print_Area" localSheetId="11">Starfsþættir!$A$1:$H$21</definedName>
  </definedNames>
  <calcPr calcId="145621"/>
</workbook>
</file>

<file path=xl/calcChain.xml><?xml version="1.0" encoding="utf-8"?>
<calcChain xmlns="http://schemas.openxmlformats.org/spreadsheetml/2006/main">
  <c r="B7" i="33" l="1"/>
  <c r="B8" i="33" s="1"/>
  <c r="B19" i="34"/>
  <c r="B10" i="34"/>
  <c r="B15" i="33"/>
  <c r="B18" i="33" l="1"/>
  <c r="B21" i="33" s="1"/>
  <c r="B24" i="33" s="1"/>
  <c r="H14" i="25" l="1"/>
  <c r="H9" i="25"/>
  <c r="H17" i="25"/>
  <c r="J15" i="33"/>
  <c r="J18" i="33" s="1"/>
  <c r="C7" i="33"/>
  <c r="C8" i="33" s="1"/>
  <c r="C15" i="23"/>
  <c r="D15" i="23"/>
  <c r="B15" i="23"/>
  <c r="C19" i="34"/>
  <c r="C10" i="34"/>
  <c r="E15" i="33"/>
  <c r="F15" i="33"/>
  <c r="G15" i="33"/>
  <c r="H15" i="33"/>
  <c r="I15" i="33"/>
  <c r="K15" i="33"/>
  <c r="K18" i="33" s="1"/>
  <c r="C15" i="33"/>
  <c r="D15" i="33"/>
  <c r="C18" i="33" l="1"/>
  <c r="C21" i="33" s="1"/>
  <c r="C24" i="33" s="1"/>
  <c r="D5" i="33"/>
  <c r="D8" i="33" s="1"/>
  <c r="B7" i="23"/>
  <c r="B8" i="23" s="1"/>
  <c r="B18" i="23" s="1"/>
  <c r="B21" i="23" s="1"/>
  <c r="D19" i="34" l="1"/>
  <c r="D10" i="34"/>
  <c r="B19" i="24"/>
  <c r="B10" i="24"/>
  <c r="D18" i="33" l="1"/>
  <c r="D21" i="33" s="1"/>
  <c r="D24" i="33" s="1"/>
  <c r="B24" i="23"/>
  <c r="E7" i="33" l="1"/>
  <c r="E8" i="33" s="1"/>
  <c r="E19" i="34" l="1"/>
  <c r="E10" i="34"/>
  <c r="E18" i="33" l="1"/>
  <c r="E21" i="33" s="1"/>
  <c r="E24" i="33" s="1"/>
  <c r="F19" i="34" l="1"/>
  <c r="F10" i="34"/>
  <c r="F7" i="33"/>
  <c r="F8" i="33" s="1"/>
  <c r="F18" i="33" l="1"/>
  <c r="F21" i="33" s="1"/>
  <c r="F24" i="33" s="1"/>
  <c r="G15" i="34"/>
  <c r="G19" i="34" s="1"/>
  <c r="G8" i="34"/>
  <c r="G10" i="34" s="1"/>
  <c r="G7" i="33"/>
  <c r="G8" i="33" l="1"/>
  <c r="G18" i="33" s="1"/>
  <c r="G21" i="33" s="1"/>
  <c r="G24" i="33" s="1"/>
  <c r="H19" i="34"/>
  <c r="H10" i="34"/>
  <c r="C19" i="24"/>
  <c r="C10" i="24"/>
  <c r="C7" i="23"/>
  <c r="C8" i="23" s="1"/>
  <c r="C18" i="23" s="1"/>
  <c r="C21" i="23" l="1"/>
  <c r="C24" i="23" s="1"/>
  <c r="I7" i="33"/>
  <c r="I19" i="34" l="1"/>
  <c r="I10" i="34"/>
  <c r="I18" i="33"/>
  <c r="I21" i="33" s="1"/>
  <c r="I24" i="33" s="1"/>
  <c r="J7" i="33" l="1"/>
  <c r="J19" i="34" l="1"/>
  <c r="J10" i="34"/>
  <c r="J21" i="33"/>
  <c r="J24" i="33" s="1"/>
  <c r="K7" i="33" l="1"/>
  <c r="H7" i="33" s="1"/>
  <c r="H8" i="33" l="1"/>
  <c r="H18" i="33" s="1"/>
  <c r="H21" i="33" s="1"/>
  <c r="H24" i="33" s="1"/>
  <c r="K19" i="34"/>
  <c r="K10" i="34"/>
  <c r="K21" i="33"/>
  <c r="K24" i="33" s="1"/>
  <c r="H18" i="25" l="1"/>
  <c r="H19" i="25"/>
  <c r="H8" i="25"/>
  <c r="H6" i="25"/>
  <c r="H4" i="25"/>
  <c r="H5" i="25"/>
  <c r="H3" i="25"/>
  <c r="D19" i="24"/>
  <c r="D10" i="24"/>
  <c r="H7" i="25" l="1"/>
  <c r="H11" i="25" s="1"/>
  <c r="D7" i="23"/>
  <c r="D8" i="23" s="1"/>
  <c r="D18" i="23" s="1"/>
  <c r="D21" i="23" l="1"/>
  <c r="D24" i="23" s="1"/>
  <c r="C7" i="25"/>
  <c r="D7" i="25"/>
  <c r="E7" i="25"/>
  <c r="F7" i="25"/>
  <c r="G7" i="25"/>
  <c r="H13" i="25"/>
  <c r="H15" i="25" s="1"/>
  <c r="B7" i="25"/>
  <c r="B11" i="25" s="1"/>
  <c r="B13" i="25" s="1"/>
  <c r="B15" i="25" s="1"/>
  <c r="G11" i="25" l="1"/>
  <c r="G13" i="25" s="1"/>
  <c r="G15" i="25" s="1"/>
  <c r="F11" i="25"/>
  <c r="F13" i="25" s="1"/>
  <c r="F15" i="25" s="1"/>
  <c r="E11" i="25"/>
  <c r="E13" i="25" s="1"/>
  <c r="E15" i="25" s="1"/>
  <c r="D11" i="25"/>
  <c r="D13" i="25" s="1"/>
  <c r="D15" i="25" s="1"/>
  <c r="C11" i="25"/>
  <c r="C13" i="25" s="1"/>
  <c r="C15" i="25" s="1"/>
  <c r="F7" i="23" l="1"/>
  <c r="F8" i="23" s="1"/>
  <c r="E7" i="23"/>
  <c r="E8" i="23" s="1"/>
  <c r="F11" i="23"/>
  <c r="F15" i="23" s="1"/>
  <c r="E11" i="23"/>
  <c r="E15" i="23" s="1"/>
  <c r="E18" i="23" l="1"/>
  <c r="F18" i="23"/>
</calcChain>
</file>

<file path=xl/sharedStrings.xml><?xml version="1.0" encoding="utf-8"?>
<sst xmlns="http://schemas.openxmlformats.org/spreadsheetml/2006/main" count="320" uniqueCount="202">
  <si>
    <t xml:space="preserve"> </t>
  </si>
  <si>
    <t>Landsbankinn hf.</t>
  </si>
  <si>
    <t>ir@landsbankinn.is</t>
  </si>
  <si>
    <t>Hanna Kristín Thoroddsen</t>
  </si>
  <si>
    <t>Aftur í efnisyfirlit</t>
  </si>
  <si>
    <t>Efnisyfirlit</t>
  </si>
  <si>
    <t>Fjárhæðir í milljónum</t>
  </si>
  <si>
    <t>Hreinar vaxtatekjur</t>
  </si>
  <si>
    <t>Hreinar þjónustutekjur</t>
  </si>
  <si>
    <t>Afkoma fyrir rekstrarkostnað</t>
  </si>
  <si>
    <t>Laun og tengd gjöld</t>
  </si>
  <si>
    <t>Önnur rekstrargjöld</t>
  </si>
  <si>
    <t>Afskriftir rekstrarfjármuna</t>
  </si>
  <si>
    <t>Tryggingasjóður innstæðueigenda</t>
  </si>
  <si>
    <t>Rekstrarkostnaður</t>
  </si>
  <si>
    <t>Hlutdeild í afkomu hlutdeildarfélaga</t>
  </si>
  <si>
    <t>Hagnaður af aflagðri starfsemi, að frádregnum skatti</t>
  </si>
  <si>
    <t xml:space="preserve">Efnahagur </t>
  </si>
  <si>
    <t>Sjóður og innistæður í Seðlabanka</t>
  </si>
  <si>
    <t>Markaðsskuldabréf</t>
  </si>
  <si>
    <t>Hlutabréf</t>
  </si>
  <si>
    <t>Útlán til viðskiptavina</t>
  </si>
  <si>
    <t>Aðrar eignir</t>
  </si>
  <si>
    <t>Samtals</t>
  </si>
  <si>
    <t>Innlán frá fjármálafyrirtækjum</t>
  </si>
  <si>
    <t>Innlán frá viðskiptavinum</t>
  </si>
  <si>
    <t>Lántaka</t>
  </si>
  <si>
    <t>Aðrar skuldir</t>
  </si>
  <si>
    <t>Skuldir tengdar eignum til sölu</t>
  </si>
  <si>
    <t>Eigið fé</t>
  </si>
  <si>
    <t>Kennitölur</t>
  </si>
  <si>
    <t>Hagnaður eftir skatta</t>
  </si>
  <si>
    <t>Arðsemi eigin fjár fyrir skatta</t>
  </si>
  <si>
    <t>Arðsemi eigin fjár eftir skatta</t>
  </si>
  <si>
    <t>Fjármögnunarþekja erlendra mynta</t>
  </si>
  <si>
    <t>Lausafjárþekja erlendra mynta</t>
  </si>
  <si>
    <t>Heildareignir</t>
  </si>
  <si>
    <t>Stöðugildi</t>
  </si>
  <si>
    <t>Hagnaður á hlut</t>
  </si>
  <si>
    <t>Arður á hlut</t>
  </si>
  <si>
    <t>Hreinar rekstrartekjur</t>
  </si>
  <si>
    <t>Heildarskuldir</t>
  </si>
  <si>
    <t>Úthlutað eigið fé</t>
  </si>
  <si>
    <t>Fyrirtækjasvið</t>
  </si>
  <si>
    <t>Markaðir</t>
  </si>
  <si>
    <t>Fjárstýring</t>
  </si>
  <si>
    <t>Stoðsvið</t>
  </si>
  <si>
    <t>Starfsþættir</t>
  </si>
  <si>
    <t>Fjárhagsbók - Landsbankinn</t>
  </si>
  <si>
    <t>Kt. 471008-0280</t>
  </si>
  <si>
    <t>410 4000</t>
  </si>
  <si>
    <t>landsbankinn.is</t>
  </si>
  <si>
    <t>Fjárfestatengsl</t>
  </si>
  <si>
    <t>Fyrirvari</t>
  </si>
  <si>
    <t>Rekstur</t>
  </si>
  <si>
    <t>Fjárfestatengsl Landsbankans efla gagnsæi og opin samskipti með miðlun vandaðra og tímanlegra upplýsinga um bankann til allra hagsmunaaðila og annarra sem áhuga hafa.</t>
  </si>
  <si>
    <t>Fjárhagsdagatal</t>
  </si>
  <si>
    <t>Hafðu samband</t>
  </si>
  <si>
    <t>Nánari upplýsingar um fjárfestatengsl Landsbankans</t>
  </si>
  <si>
    <t>Sími 410 7328</t>
  </si>
  <si>
    <t>Dagatalið er birt með fyrirvara um breytingar</t>
  </si>
  <si>
    <t>svið</t>
  </si>
  <si>
    <t>Jöfnunar-</t>
  </si>
  <si>
    <t>færslur</t>
  </si>
  <si>
    <t>Einstaklings-</t>
  </si>
  <si>
    <t>Kynningu þessari er einvörðungu ætlað að vera til upplýsinga og skal hvorki tekið sem tilboði eða hvatningu um áskrift, kaup eða sölu á fjármálagerningum af hvaða tegund sem er.</t>
  </si>
  <si>
    <t>Upplýsingar í kynningu þessari hafa ekki verið sannreyndar sérstaklega.  Landsbankinn ábyrgist ekki að upplýsingar eða skoðanir í kynningu þessari séu nákvæmar, sanngjarnar eða tæmandi.</t>
  </si>
  <si>
    <t>Í kynningu þessari kunna að vera áætlanir og framtíðarspár sem eru háðar ýmsum áhættum og óvissuþáttum sem gætu leitt til þess að raunveruleg niðurstaða verði í verulegum atriðum önnur og sem gætu haft neikvæð fjárhagsleg áhrif á þau atriði sem fjallað erum í kynningu þessari.</t>
  </si>
  <si>
    <t>Landsbankinn ber enga ábyrgð á beinu eða óbeinu tjóni, hvernig sem það er tilkomið, vegna notkunar á þessari kynningu.</t>
  </si>
  <si>
    <t>Landsbankinn er ekki skuldbundinn til að uppfæra kynningu þessa, veita frekari upplýsingar eða leiðrétta villur sem kunna að koma í ljós.</t>
  </si>
  <si>
    <t>Rekstur ársfjórðunga</t>
  </si>
  <si>
    <t>Rekstur - ár</t>
  </si>
  <si>
    <t>Rekstur - ársfjórðungar</t>
  </si>
  <si>
    <t>Efnahagur - ár</t>
  </si>
  <si>
    <t>Kennitölur - ár</t>
  </si>
  <si>
    <t>Kennitölur - ársfjórðungar</t>
  </si>
  <si>
    <t>Aðrar rekstrartekjur og gjöld</t>
  </si>
  <si>
    <t>Virðisbreyting og virðisrýrnun útlána og krafna</t>
  </si>
  <si>
    <t>Efnahagur - ársfjórðungar</t>
  </si>
  <si>
    <t>Arðsemi heildareigna eftir skatta*</t>
  </si>
  <si>
    <t>Vaxtamunur eigna og skulda**</t>
  </si>
  <si>
    <t>Kostnaðarhlutfall***</t>
  </si>
  <si>
    <t>**Vaxtamunur eigna og skulda = vaxtatekjur sem hlutfall af meðalstöðu heildareigna - vaxtagjöld sem hlutfall af meðalstöðu heildarskulda</t>
  </si>
  <si>
    <t>Arðsemi eigin fjár fyrir skatta*</t>
  </si>
  <si>
    <t>Vaxtamunur eigna og skulda***</t>
  </si>
  <si>
    <t>Kostnaðarhlutfall****</t>
  </si>
  <si>
    <t>Frekari upplýingar um eldri tímabil eru aðgengileg í excel fjárhagsbók</t>
  </si>
  <si>
    <t>Hagnaður (tap) ársins</t>
  </si>
  <si>
    <t>Hagnaður (tap) fyrir skatta</t>
  </si>
  <si>
    <t>Hagnaður (tap) tímabilsins</t>
  </si>
  <si>
    <t>Hagnaður (tap) ársins af áframhaldandi starfsemi</t>
  </si>
  <si>
    <t>Hagnaður (tap) tímabilsins af áframhaldandi starfsemi</t>
  </si>
  <si>
    <t>Landsbankinn í hnotskurn</t>
  </si>
  <si>
    <t>Um Landsbankann</t>
  </si>
  <si>
    <t>Efnahagur</t>
  </si>
  <si>
    <t>ISKm</t>
  </si>
  <si>
    <t>EURm</t>
  </si>
  <si>
    <t>Eignir alls</t>
  </si>
  <si>
    <t>Kröfur á fjármálafyrirtæki</t>
  </si>
  <si>
    <t>Skuldabréf</t>
  </si>
  <si>
    <t>Eiginfjárhlutfall</t>
  </si>
  <si>
    <t>Útlán/innlán viðskiptavina</t>
  </si>
  <si>
    <t>Viðskiptavinir og útibú</t>
  </si>
  <si>
    <t>Rekstrarreikningur</t>
  </si>
  <si>
    <t>Einstaklingar</t>
  </si>
  <si>
    <t>Rekstrartekjur</t>
  </si>
  <si>
    <t>Fyrirtæki</t>
  </si>
  <si>
    <t>Fjöldi útibúa</t>
  </si>
  <si>
    <t>Starfsmannafjöldi</t>
  </si>
  <si>
    <t>Vaxtamunur eigna og skulda</t>
  </si>
  <si>
    <t>Kostnaðarhlutfall</t>
  </si>
  <si>
    <t>Fjármögnun</t>
  </si>
  <si>
    <t>Útlán og aðrar fyrirgreiðslur eftir atvinnugreinum</t>
  </si>
  <si>
    <t>Áhætta</t>
  </si>
  <si>
    <t>Hreinn gengismunur</t>
  </si>
  <si>
    <t xml:space="preserve">Eiginfjárhlutfall </t>
  </si>
  <si>
    <t>**Arðsemi heildareigna eftir skatta = hagnaður eftir skatta / meðalstöðu heildareigna</t>
  </si>
  <si>
    <t>*Arðsemi heildareigna eftir skatta = hagnaður eftir skatta / meðalstöðu heildareigna</t>
  </si>
  <si>
    <t>***Kostnaðarhlutfall = rekstrargjöld alls að frátalinni gjaldfærslu vegna hlutabréfatengdra launaliða / (hreinar rekstrartekjur - virðisbreytingar útlána )</t>
  </si>
  <si>
    <t>Lykiltölur og hlutföll</t>
  </si>
  <si>
    <t>Skilgreining</t>
  </si>
  <si>
    <t xml:space="preserve">Kostnaðarhlutfall </t>
  </si>
  <si>
    <t>(Vaxtatekjur / meðalstöðu eigna) - (vaxtagjöld / meðalstöðu skulda)</t>
  </si>
  <si>
    <t xml:space="preserve">Hlutfall útlána til viðskiptamanna af innlánum </t>
  </si>
  <si>
    <t xml:space="preserve">Útlán og kröfur á viðskiptavini/ innlán frá viðskiptavinum </t>
  </si>
  <si>
    <t xml:space="preserve">Hlutfall innlána af heildareignum </t>
  </si>
  <si>
    <t xml:space="preserve">Innlán frá viðskiptavinum/ eignir alls </t>
  </si>
  <si>
    <t xml:space="preserve">Hagnaður á hlut </t>
  </si>
  <si>
    <t xml:space="preserve">Arður á hlut </t>
  </si>
  <si>
    <t>Greiddur arður/ fjölda útistandandi hluta</t>
  </si>
  <si>
    <t>Almennt eigið fé þáttar 1 (CET1)</t>
  </si>
  <si>
    <t>Bókfært eigið fé - frádráttarliðir (óefnislegar eignir, frestuð skattinneign)</t>
  </si>
  <si>
    <t>Viðbótar eigið fé þáttar 1 (AT1)</t>
  </si>
  <si>
    <t xml:space="preserve">Eiginfjárgerningar undir þætti 1 aðrir en almennt eigið fé þáttar 1 </t>
  </si>
  <si>
    <t xml:space="preserve">Fjármögnunarþekja erlendra mynta </t>
  </si>
  <si>
    <t>Tiltæk stöðug fjármögnun / nauðsynleg stöðug fjármögnun</t>
  </si>
  <si>
    <t>2017</t>
  </si>
  <si>
    <t>Heildarlausafjárþekja</t>
  </si>
  <si>
    <t xml:space="preserve">Almennt eigið fé þáttar 1 + viðbótar eigið fé þáttar 1 </t>
  </si>
  <si>
    <t>F1 2018</t>
  </si>
  <si>
    <t>Margrét Guðrún Valdimarsdóttir</t>
  </si>
  <si>
    <t>Sími 410 6716</t>
  </si>
  <si>
    <t>Víkjandi lán - lögbundnar niðurfærslur</t>
  </si>
  <si>
    <t>Lausafjárforði / nettóútflæði lausafjár næstu 30 daga á álagstímabili</t>
  </si>
  <si>
    <t>F2 2018</t>
  </si>
  <si>
    <t>F3 2018</t>
  </si>
  <si>
    <t>2018</t>
  </si>
  <si>
    <t>F4 2018</t>
  </si>
  <si>
    <t>Arðsemi eigna</t>
  </si>
  <si>
    <t>F1 2019</t>
  </si>
  <si>
    <t>F2 2019</t>
  </si>
  <si>
    <t>F3 2019</t>
  </si>
  <si>
    <t xml:space="preserve">Hrein virðisbreyting </t>
  </si>
  <si>
    <t>29. október 2020 - Uppgjör 3F 2020</t>
  </si>
  <si>
    <t>11. febrúar 2021 - Ársuppgjör 2020</t>
  </si>
  <si>
    <t>30. júlí 2020 - Uppgjör 1H 2020</t>
  </si>
  <si>
    <t>Eiginfjárhlutfall alls</t>
  </si>
  <si>
    <t>Eiginfjárgrunnur</t>
  </si>
  <si>
    <t>CET + AT1 + T2</t>
  </si>
  <si>
    <t>Eiginfjárgrunnur samkvæmt ákvæðum laga (CET1 + AT1 + T2) / áhættugrunnur</t>
  </si>
  <si>
    <t>F4 2019</t>
  </si>
  <si>
    <t>Víkjandi lántökur</t>
  </si>
  <si>
    <t>Eignir í sölumeðferð</t>
  </si>
  <si>
    <t>Útlán og kröfur á lánastofnanir</t>
  </si>
  <si>
    <t>Útlán og kröfur á viðskiptavini</t>
  </si>
  <si>
    <t>2019</t>
  </si>
  <si>
    <t>Hlutfall rekstrarkostnaðar af meðalstöðu heildareigna</t>
  </si>
  <si>
    <t>Frekari upplýsingar um eldri tímabil eru aðgengileg í excel fjárhagsbók</t>
  </si>
  <si>
    <t>Lausafjárforði / Max (25% útflæði; útflæði - innflæði)</t>
  </si>
  <si>
    <t>Aðrar rekstrartekjur og (gjöld)</t>
  </si>
  <si>
    <t>Skattur á heildarskuldir fjármálafyrirtækja</t>
  </si>
  <si>
    <t>Tekjuskattur</t>
  </si>
  <si>
    <t>Rekstrargjöld samtals</t>
  </si>
  <si>
    <t>.</t>
  </si>
  <si>
    <t>F1 2020</t>
  </si>
  <si>
    <t>Hagnaður (tap) fyrir útskiptingu kostnaðar og skatta</t>
  </si>
  <si>
    <t>Útskiptur kostnaður frá stoðsviðum til starfsþátta</t>
  </si>
  <si>
    <t>Hagnaður (tap) samtals</t>
  </si>
  <si>
    <t>(Rekstrargjöld - skattur á heildarskuldir fjármálafyrirtækja) / (Rekstrartekjur - virðisbreytingar útlána)</t>
  </si>
  <si>
    <t>Ársverk í lok tímabils</t>
  </si>
  <si>
    <t xml:space="preserve">Fjöldi starfsmanna í lok tímabils </t>
  </si>
  <si>
    <t>*Arðsemi eigin fjár fyrir skatta =Hagnaður / meðalstaða eigin fjár á tímabili</t>
  </si>
  <si>
    <t>***Vaxtamunur eigna og skulda =(Vaxtatekjur / meðalstöðu eigna) - (vaxtagjöld / meðalstöðu skulda)</t>
  </si>
  <si>
    <t>****Kostnaðarhlutfall = (Rekstrargjöld - skattur á heildarskuldir fjármálafyrirtækja) / (Rekstrartekjur - virðisbreytingar útlána)</t>
  </si>
  <si>
    <t>Arðsemi eigna**</t>
  </si>
  <si>
    <t>(Heildar rekstrarkostnaður - skattur á heildarskuldir fjármálafyrirtækja) / meðalstöðu eigna</t>
  </si>
  <si>
    <t>Hlutfall almenns eigin fjár þáttar 1</t>
  </si>
  <si>
    <t>Almennt eigið fé þáttar 1 (CET1) / áhættugrunnur</t>
  </si>
  <si>
    <t>Samtals eigið fé þáttar 1 (T1)</t>
  </si>
  <si>
    <t>Samtals eigið fé þáttar 2 (T2)</t>
  </si>
  <si>
    <t>Hagnaður (tap) eftir skatta</t>
  </si>
  <si>
    <t>Hlutfall rekstrarkostnaðar af meðalstöðu heildarfjármagns</t>
  </si>
  <si>
    <t>Víkjandi lántaka</t>
  </si>
  <si>
    <t>30. júní 2020</t>
  </si>
  <si>
    <t>F2 2020</t>
  </si>
  <si>
    <t>Starfsþættir - 1.1. - 30.6.2020</t>
  </si>
  <si>
    <t>(Hagnaður (tap) fyrir skatta - skattur á heildarskuldir fjármálafyrirtækja) / meðalstaða eigin fjár á tímabili</t>
  </si>
  <si>
    <t>Hagnaður (tap) / meðalstaða eigin fjár á tímabili</t>
  </si>
  <si>
    <t>Hagnaður (tap) eftir skatta / meðalstaða eigna á tímabili</t>
  </si>
  <si>
    <t xml:space="preserve">Hagnaður (tap) tímabilsins sem tilheyrir hluthöfum/ veginn meðalfjöldi útistandandi hluta </t>
  </si>
  <si>
    <t>1H 2020</t>
  </si>
  <si>
    <t>1H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</si>
</sst>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4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8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rgb="FF09436A"/>
      <name val="Arial"/>
      <family val="2"/>
      <scheme val="minor"/>
    </font>
    <font>
      <sz val="8"/>
      <color rgb="FF09436A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8"/>
      <color rgb="FF0A456B"/>
      <name val="Arial"/>
      <family val="2"/>
      <scheme val="minor"/>
    </font>
    <font>
      <b/>
      <sz val="8"/>
      <color rgb="FF0A456B"/>
      <name val="Arial"/>
      <family val="2"/>
      <scheme val="minor"/>
    </font>
    <font>
      <sz val="8"/>
      <color rgb="FF0B3358"/>
      <name val="Arial"/>
      <family val="2"/>
      <scheme val="minor"/>
    </font>
    <font>
      <b/>
      <sz val="12"/>
      <color rgb="FF0A456B"/>
      <name val="Arial"/>
      <family val="2"/>
      <scheme val="minor"/>
    </font>
    <font>
      <sz val="12"/>
      <color rgb="FF0C466B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6"/>
      <color theme="0"/>
      <name val="Arial"/>
      <family val="2"/>
      <scheme val="minor"/>
    </font>
    <font>
      <sz val="22"/>
      <color theme="0"/>
      <name val="Arial"/>
      <family val="2"/>
      <scheme val="minor"/>
    </font>
    <font>
      <sz val="22"/>
      <color theme="1"/>
      <name val="Arial"/>
      <family val="2"/>
      <scheme val="minor"/>
    </font>
    <font>
      <u/>
      <sz val="12"/>
      <color theme="0"/>
      <name val="Arial"/>
      <family val="2"/>
      <scheme val="minor"/>
    </font>
    <font>
      <sz val="10"/>
      <color rgb="FF0A456B"/>
      <name val="Arial"/>
      <family val="2"/>
      <scheme val="minor"/>
    </font>
    <font>
      <sz val="12"/>
      <color rgb="FF0A456B"/>
      <name val="Arial"/>
      <family val="2"/>
      <scheme val="minor"/>
    </font>
    <font>
      <sz val="12"/>
      <color rgb="FF00395A"/>
      <name val="Arial"/>
      <family val="2"/>
      <scheme val="minor"/>
    </font>
    <font>
      <u/>
      <sz val="12"/>
      <color rgb="FF00395A"/>
      <name val="Arial"/>
      <family val="2"/>
      <scheme val="minor"/>
    </font>
    <font>
      <b/>
      <u/>
      <sz val="12"/>
      <color rgb="FF00395A"/>
      <name val="Arial"/>
      <family val="2"/>
      <scheme val="minor"/>
    </font>
    <font>
      <b/>
      <sz val="10"/>
      <color rgb="FF0A456B"/>
      <name val="Arial"/>
      <family val="2"/>
      <scheme val="minor"/>
    </font>
    <font>
      <sz val="28"/>
      <color theme="0"/>
      <name val="Arial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color rgb="FF525252"/>
      <name val="Arial"/>
      <family val="2"/>
    </font>
    <font>
      <b/>
      <sz val="9"/>
      <color theme="0"/>
      <name val="Arial"/>
      <family val="2"/>
    </font>
    <font>
      <b/>
      <sz val="10"/>
      <color rgb="FF525252"/>
      <name val="Arial"/>
      <family val="2"/>
    </font>
    <font>
      <sz val="10"/>
      <color rgb="FF525252"/>
      <name val="Arial"/>
      <family val="2"/>
    </font>
    <font>
      <sz val="9"/>
      <color rgb="FF525252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4"/>
      <color rgb="FF525252"/>
      <name val="Lais"/>
      <family val="3"/>
    </font>
    <font>
      <b/>
      <sz val="14"/>
      <color rgb="FF525252"/>
      <name val="Arial"/>
      <family val="2"/>
    </font>
    <font>
      <b/>
      <sz val="11"/>
      <color theme="1"/>
      <name val="Arial"/>
      <family val="2"/>
    </font>
    <font>
      <sz val="24"/>
      <color rgb="FF525252"/>
      <name val="Arial"/>
      <family val="2"/>
    </font>
    <font>
      <sz val="12"/>
      <color rgb="FF52525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5E1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95A"/>
        <bgColor indexed="64"/>
      </patternFill>
    </fill>
    <fill>
      <patternFill patternType="solid">
        <fgColor rgb="FF11415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9355A"/>
      </right>
      <top style="thick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/>
      <bottom style="thin">
        <color rgb="FF09355A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rgb="FFFF8319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525252"/>
      </bottom>
      <diagonal/>
    </border>
    <border>
      <left/>
      <right/>
      <top style="thin">
        <color rgb="FF525252"/>
      </top>
      <bottom/>
      <diagonal/>
    </border>
    <border>
      <left/>
      <right/>
      <top style="thin">
        <color rgb="FF09355A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9355A"/>
      </right>
      <top/>
      <bottom/>
      <diagonal/>
    </border>
  </borders>
  <cellStyleXfs count="114">
    <xf numFmtId="0" fontId="0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8" fillId="0" borderId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28" fillId="0" borderId="2" xfId="0" applyFont="1" applyBorder="1" applyAlignment="1">
      <alignment horizontal="left" vertical="center" wrapText="1" readingOrder="1"/>
    </xf>
    <xf numFmtId="0" fontId="29" fillId="2" borderId="2" xfId="0" applyFont="1" applyFill="1" applyBorder="1" applyAlignment="1">
      <alignment horizontal="left" vertical="center" wrapText="1" readingOrder="1"/>
    </xf>
    <xf numFmtId="0" fontId="28" fillId="0" borderId="3" xfId="0" applyFont="1" applyBorder="1" applyAlignment="1">
      <alignment horizontal="left" vertical="center" wrapText="1" readingOrder="1"/>
    </xf>
    <xf numFmtId="3" fontId="25" fillId="3" borderId="2" xfId="0" applyNumberFormat="1" applyFont="1" applyFill="1" applyBorder="1" applyAlignment="1">
      <alignment horizontal="center" vertical="center" wrapText="1" readingOrder="1"/>
    </xf>
    <xf numFmtId="3" fontId="25" fillId="3" borderId="1" xfId="0" applyNumberFormat="1" applyFont="1" applyFill="1" applyBorder="1" applyAlignment="1">
      <alignment horizontal="center" vertical="center" wrapText="1" readingOrder="1"/>
    </xf>
    <xf numFmtId="0" fontId="28" fillId="3" borderId="2" xfId="0" applyFont="1" applyFill="1" applyBorder="1" applyAlignment="1">
      <alignment horizontal="left" vertical="center" wrapText="1" readingOrder="1"/>
    </xf>
    <xf numFmtId="0" fontId="0" fillId="3" borderId="0" xfId="0" applyFill="1"/>
    <xf numFmtId="0" fontId="31" fillId="3" borderId="0" xfId="0" applyFont="1" applyFill="1" applyBorder="1" applyAlignment="1">
      <alignment horizontal="left" vertical="center" wrapText="1" readingOrder="1"/>
    </xf>
    <xf numFmtId="0" fontId="21" fillId="3" borderId="0" xfId="0" applyFont="1" applyFill="1"/>
    <xf numFmtId="0" fontId="22" fillId="3" borderId="0" xfId="0" applyFont="1" applyFill="1" applyAlignment="1">
      <alignment horizontal="center" vertical="center" wrapText="1"/>
    </xf>
    <xf numFmtId="3" fontId="0" fillId="3" borderId="0" xfId="0" applyNumberFormat="1" applyFill="1"/>
    <xf numFmtId="0" fontId="32" fillId="3" borderId="0" xfId="0" applyFont="1" applyFill="1"/>
    <xf numFmtId="0" fontId="28" fillId="3" borderId="0" xfId="0" applyFont="1" applyFill="1" applyBorder="1" applyAlignment="1">
      <alignment horizontal="left" vertical="center" readingOrder="1"/>
    </xf>
    <xf numFmtId="0" fontId="0" fillId="3" borderId="0" xfId="0" applyFill="1" applyAlignment="1"/>
    <xf numFmtId="0" fontId="0" fillId="4" borderId="0" xfId="0" applyFill="1"/>
    <xf numFmtId="0" fontId="34" fillId="4" borderId="0" xfId="0" applyFont="1" applyFill="1"/>
    <xf numFmtId="0" fontId="33" fillId="4" borderId="0" xfId="0" applyFont="1" applyFill="1" applyBorder="1" applyAlignment="1">
      <alignment horizontal="left" vertical="center" readingOrder="1"/>
    </xf>
    <xf numFmtId="0" fontId="34" fillId="3" borderId="0" xfId="0" applyFont="1" applyFill="1"/>
    <xf numFmtId="0" fontId="39" fillId="4" borderId="0" xfId="0" applyFont="1" applyFill="1"/>
    <xf numFmtId="0" fontId="40" fillId="4" borderId="0" xfId="0" applyFont="1" applyFill="1"/>
    <xf numFmtId="0" fontId="0" fillId="4" borderId="4" xfId="0" applyFill="1" applyBorder="1"/>
    <xf numFmtId="0" fontId="34" fillId="4" borderId="0" xfId="0" quotePrefix="1" applyFont="1" applyFill="1"/>
    <xf numFmtId="0" fontId="41" fillId="4" borderId="0" xfId="39" applyFont="1" applyFill="1"/>
    <xf numFmtId="0" fontId="0" fillId="3" borderId="0" xfId="0" applyFill="1" applyBorder="1"/>
    <xf numFmtId="0" fontId="0" fillId="3" borderId="5" xfId="0" applyFill="1" applyBorder="1"/>
    <xf numFmtId="0" fontId="34" fillId="4" borderId="0" xfId="0" applyFont="1" applyFill="1" applyAlignment="1">
      <alignment vertical="center" readingOrder="1"/>
    </xf>
    <xf numFmtId="49" fontId="38" fillId="4" borderId="0" xfId="0" quotePrefix="1" applyNumberFormat="1" applyFont="1" applyFill="1" applyAlignment="1">
      <alignment horizontal="left"/>
    </xf>
    <xf numFmtId="0" fontId="43" fillId="3" borderId="0" xfId="0" applyFont="1" applyFill="1" applyBorder="1" applyAlignment="1">
      <alignment vertical="center" readingOrder="1"/>
    </xf>
    <xf numFmtId="0" fontId="0" fillId="3" borderId="0" xfId="0" applyFont="1" applyFill="1" applyAlignment="1"/>
    <xf numFmtId="0" fontId="44" fillId="3" borderId="0" xfId="0" applyFont="1" applyFill="1"/>
    <xf numFmtId="0" fontId="33" fillId="4" borderId="0" xfId="0" applyFont="1" applyFill="1" applyAlignment="1">
      <alignment vertical="center" readingOrder="1"/>
    </xf>
    <xf numFmtId="0" fontId="45" fillId="2" borderId="0" xfId="39" applyFont="1" applyFill="1" applyBorder="1" applyAlignment="1">
      <alignment horizontal="left" vertical="center" wrapText="1" readingOrder="1"/>
    </xf>
    <xf numFmtId="0" fontId="46" fillId="2" borderId="0" xfId="39" applyFont="1" applyFill="1" applyBorder="1" applyAlignment="1">
      <alignment horizontal="left" vertical="center" readingOrder="1"/>
    </xf>
    <xf numFmtId="0" fontId="42" fillId="3" borderId="0" xfId="0" applyFont="1" applyFill="1" applyBorder="1" applyAlignment="1">
      <alignment horizontal="left" vertical="center" readingOrder="1"/>
    </xf>
    <xf numFmtId="0" fontId="47" fillId="3" borderId="5" xfId="0" applyFont="1" applyFill="1" applyBorder="1" applyAlignment="1">
      <alignment horizontal="left" vertical="center" readingOrder="1"/>
    </xf>
    <xf numFmtId="0" fontId="45" fillId="3" borderId="0" xfId="39" applyFont="1" applyFill="1"/>
    <xf numFmtId="0" fontId="45" fillId="3" borderId="0" xfId="39" applyFont="1" applyFill="1" applyBorder="1" applyAlignment="1">
      <alignment horizontal="left" vertical="center" readingOrder="1"/>
    </xf>
    <xf numFmtId="0" fontId="43" fillId="3" borderId="0" xfId="0" applyFont="1" applyFill="1" applyBorder="1" applyAlignment="1">
      <alignment horizontal="left" vertical="center" readingOrder="1"/>
    </xf>
    <xf numFmtId="0" fontId="0" fillId="3" borderId="0" xfId="0" applyFont="1" applyFill="1"/>
    <xf numFmtId="0" fontId="31" fillId="3" borderId="5" xfId="0" applyFont="1" applyFill="1" applyBorder="1" applyAlignment="1">
      <alignment horizontal="left" vertical="center" readingOrder="1"/>
    </xf>
    <xf numFmtId="0" fontId="0" fillId="3" borderId="5" xfId="0" applyFont="1" applyFill="1" applyBorder="1"/>
    <xf numFmtId="0" fontId="35" fillId="4" borderId="0" xfId="0" applyFont="1" applyFill="1" applyBorder="1" applyAlignment="1">
      <alignment horizontal="left" vertical="center" wrapText="1" readingOrder="1"/>
    </xf>
    <xf numFmtId="3" fontId="24" fillId="2" borderId="2" xfId="0" applyNumberFormat="1" applyFont="1" applyFill="1" applyBorder="1" applyAlignment="1">
      <alignment horizontal="center" vertical="center" wrapText="1" readingOrder="1"/>
    </xf>
    <xf numFmtId="0" fontId="37" fillId="4" borderId="0" xfId="0" applyFont="1" applyFill="1" applyBorder="1" applyAlignment="1">
      <alignment horizontal="center" vertical="center" wrapText="1" readingOrder="1"/>
    </xf>
    <xf numFmtId="0" fontId="34" fillId="4" borderId="0" xfId="0" applyFont="1" applyFill="1" applyAlignment="1"/>
    <xf numFmtId="0" fontId="37" fillId="4" borderId="0" xfId="0" applyFont="1" applyFill="1" applyBorder="1" applyAlignment="1">
      <alignment horizontal="center" readingOrder="1"/>
    </xf>
    <xf numFmtId="0" fontId="48" fillId="4" borderId="0" xfId="0" applyFont="1" applyFill="1"/>
    <xf numFmtId="0" fontId="36" fillId="4" borderId="0" xfId="0" applyFont="1" applyFill="1" applyBorder="1" applyAlignment="1">
      <alignment horizontal="left" vertical="center" wrapText="1" readingOrder="1"/>
    </xf>
    <xf numFmtId="0" fontId="0" fillId="3" borderId="0" xfId="0" applyFill="1" applyAlignment="1">
      <alignment vertical="top"/>
    </xf>
    <xf numFmtId="0" fontId="32" fillId="3" borderId="0" xfId="0" applyFont="1" applyFill="1" applyAlignment="1">
      <alignment vertical="top"/>
    </xf>
    <xf numFmtId="0" fontId="32" fillId="3" borderId="0" xfId="0" applyFont="1" applyFill="1" applyAlignment="1">
      <alignment horizontal="fill" vertical="top"/>
    </xf>
    <xf numFmtId="0" fontId="0" fillId="3" borderId="0" xfId="0" applyFill="1" applyAlignment="1">
      <alignment horizontal="fill" vertical="top"/>
    </xf>
    <xf numFmtId="0" fontId="40" fillId="3" borderId="0" xfId="0" applyFont="1" applyFill="1"/>
    <xf numFmtId="0" fontId="34" fillId="3" borderId="0" xfId="0" quotePrefix="1" applyFont="1" applyFill="1"/>
    <xf numFmtId="0" fontId="41" fillId="3" borderId="0" xfId="39" applyFont="1" applyFill="1"/>
    <xf numFmtId="0" fontId="42" fillId="3" borderId="0" xfId="0" applyFont="1" applyFill="1" applyBorder="1" applyAlignment="1">
      <alignment vertical="center" readingOrder="1"/>
    </xf>
    <xf numFmtId="0" fontId="22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 readingOrder="1"/>
    </xf>
    <xf numFmtId="3" fontId="25" fillId="3" borderId="0" xfId="0" applyNumberFormat="1" applyFont="1" applyFill="1" applyBorder="1" applyAlignment="1">
      <alignment horizontal="center" vertical="center" wrapText="1" readingOrder="1"/>
    </xf>
    <xf numFmtId="3" fontId="24" fillId="3" borderId="0" xfId="0" applyNumberFormat="1" applyFont="1" applyFill="1" applyBorder="1" applyAlignment="1">
      <alignment horizontal="center" vertical="center" wrapText="1" readingOrder="1"/>
    </xf>
    <xf numFmtId="0" fontId="0" fillId="6" borderId="0" xfId="0" applyFill="1"/>
    <xf numFmtId="0" fontId="28" fillId="7" borderId="2" xfId="0" applyFont="1" applyFill="1" applyBorder="1" applyAlignment="1">
      <alignment horizontal="left" vertical="center" wrapText="1" readingOrder="1"/>
    </xf>
    <xf numFmtId="0" fontId="28" fillId="6" borderId="1" xfId="0" applyFont="1" applyFill="1" applyBorder="1" applyAlignment="1">
      <alignment horizontal="left" vertical="center" wrapText="1" readingOrder="1"/>
    </xf>
    <xf numFmtId="0" fontId="46" fillId="3" borderId="0" xfId="39" applyFont="1" applyFill="1" applyBorder="1" applyAlignment="1">
      <alignment horizontal="left" vertical="center" readingOrder="1"/>
    </xf>
    <xf numFmtId="0" fontId="33" fillId="4" borderId="7" xfId="0" applyFont="1" applyFill="1" applyBorder="1" applyAlignment="1">
      <alignment horizontal="left" vertical="center" readingOrder="1"/>
    </xf>
    <xf numFmtId="0" fontId="34" fillId="4" borderId="8" xfId="0" applyFont="1" applyFill="1" applyBorder="1"/>
    <xf numFmtId="0" fontId="35" fillId="4" borderId="10" xfId="0" applyFont="1" applyFill="1" applyBorder="1" applyAlignment="1">
      <alignment horizontal="left" vertical="center" wrapText="1" readingOrder="1"/>
    </xf>
    <xf numFmtId="14" fontId="35" fillId="4" borderId="11" xfId="0" quotePrefix="1" applyNumberFormat="1" applyFont="1" applyFill="1" applyBorder="1" applyAlignment="1">
      <alignment horizontal="center" vertical="center" wrapText="1" readingOrder="1"/>
    </xf>
    <xf numFmtId="0" fontId="33" fillId="4" borderId="8" xfId="0" applyFont="1" applyFill="1" applyBorder="1" applyAlignment="1">
      <alignment horizontal="left" vertical="center" readingOrder="1"/>
    </xf>
    <xf numFmtId="0" fontId="0" fillId="3" borderId="8" xfId="0" applyFill="1" applyBorder="1"/>
    <xf numFmtId="0" fontId="35" fillId="4" borderId="11" xfId="0" applyFont="1" applyFill="1" applyBorder="1" applyAlignment="1">
      <alignment horizontal="center" vertical="center" wrapText="1" readingOrder="1"/>
    </xf>
    <xf numFmtId="0" fontId="0" fillId="3" borderId="11" xfId="0" applyFill="1" applyBorder="1"/>
    <xf numFmtId="0" fontId="33" fillId="4" borderId="7" xfId="0" applyFont="1" applyFill="1" applyBorder="1" applyAlignment="1">
      <alignment horizontal="left" vertical="center" wrapText="1" readingOrder="1"/>
    </xf>
    <xf numFmtId="0" fontId="33" fillId="4" borderId="8" xfId="0" applyFont="1" applyFill="1" applyBorder="1" applyAlignment="1">
      <alignment horizontal="left" vertical="center" wrapText="1" readingOrder="1"/>
    </xf>
    <xf numFmtId="49" fontId="35" fillId="4" borderId="11" xfId="0" applyNumberFormat="1" applyFont="1" applyFill="1" applyBorder="1" applyAlignment="1">
      <alignment horizontal="center" vertical="center" wrapText="1" readingOrder="1"/>
    </xf>
    <xf numFmtId="0" fontId="37" fillId="4" borderId="8" xfId="0" applyFont="1" applyFill="1" applyBorder="1" applyAlignment="1">
      <alignment horizontal="center" readingOrder="1"/>
    </xf>
    <xf numFmtId="0" fontId="34" fillId="4" borderId="8" xfId="0" applyFont="1" applyFill="1" applyBorder="1" applyAlignment="1"/>
    <xf numFmtId="0" fontId="34" fillId="4" borderId="9" xfId="0" applyFont="1" applyFill="1" applyBorder="1" applyAlignment="1"/>
    <xf numFmtId="0" fontId="37" fillId="4" borderId="11" xfId="0" applyFont="1" applyFill="1" applyBorder="1" applyAlignment="1">
      <alignment horizontal="center" vertical="center" wrapText="1" readingOrder="1"/>
    </xf>
    <xf numFmtId="0" fontId="37" fillId="4" borderId="12" xfId="0" applyFont="1" applyFill="1" applyBorder="1" applyAlignment="1">
      <alignment horizontal="center" vertical="center" wrapText="1" readingOrder="1"/>
    </xf>
    <xf numFmtId="0" fontId="49" fillId="0" borderId="0" xfId="65" applyFont="1"/>
    <xf numFmtId="0" fontId="43" fillId="3" borderId="0" xfId="0" applyFont="1" applyFill="1" applyBorder="1" applyAlignment="1">
      <alignment horizontal="left" vertical="center" wrapText="1" readingOrder="1"/>
    </xf>
    <xf numFmtId="0" fontId="0" fillId="0" borderId="0" xfId="0" applyFill="1"/>
    <xf numFmtId="0" fontId="0" fillId="0" borderId="0" xfId="0"/>
    <xf numFmtId="0" fontId="43" fillId="3" borderId="0" xfId="0" applyFont="1" applyFill="1" applyBorder="1" applyAlignment="1">
      <alignment vertical="center" readingOrder="1"/>
    </xf>
    <xf numFmtId="0" fontId="43" fillId="3" borderId="0" xfId="0" applyFont="1" applyFill="1" applyBorder="1" applyAlignment="1">
      <alignment vertical="center" wrapText="1" readingOrder="1"/>
    </xf>
    <xf numFmtId="0" fontId="46" fillId="3" borderId="0" xfId="39" applyFont="1" applyFill="1" applyBorder="1" applyAlignment="1">
      <alignment horizontal="left" vertical="center" readingOrder="1"/>
    </xf>
    <xf numFmtId="3" fontId="25" fillId="3" borderId="3" xfId="0" applyNumberFormat="1" applyFont="1" applyFill="1" applyBorder="1" applyAlignment="1">
      <alignment horizontal="center" vertical="center" wrapText="1" readingOrder="1"/>
    </xf>
    <xf numFmtId="0" fontId="22" fillId="3" borderId="15" xfId="0" applyFont="1" applyFill="1" applyBorder="1" applyAlignment="1">
      <alignment vertical="center" wrapText="1"/>
    </xf>
    <xf numFmtId="0" fontId="25" fillId="3" borderId="15" xfId="0" applyFont="1" applyFill="1" applyBorder="1" applyAlignment="1">
      <alignment horizontal="center" vertical="center" wrapText="1" readingOrder="1"/>
    </xf>
    <xf numFmtId="0" fontId="28" fillId="3" borderId="11" xfId="0" applyFont="1" applyFill="1" applyBorder="1" applyAlignment="1">
      <alignment horizontal="left" vertical="center" wrapText="1" readingOrder="1"/>
    </xf>
    <xf numFmtId="0" fontId="22" fillId="3" borderId="11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left" vertical="center" wrapText="1" readingOrder="1"/>
    </xf>
    <xf numFmtId="3" fontId="25" fillId="3" borderId="16" xfId="0" applyNumberFormat="1" applyFont="1" applyFill="1" applyBorder="1" applyAlignment="1">
      <alignment horizontal="center" vertical="center" wrapText="1" readingOrder="1"/>
    </xf>
    <xf numFmtId="0" fontId="25" fillId="3" borderId="16" xfId="0" applyFont="1" applyFill="1" applyBorder="1" applyAlignment="1">
      <alignment horizontal="center" vertical="center" wrapText="1" readingOrder="1"/>
    </xf>
    <xf numFmtId="0" fontId="29" fillId="2" borderId="16" xfId="0" applyFont="1" applyFill="1" applyBorder="1" applyAlignment="1">
      <alignment horizontal="left" vertical="center" wrapText="1" readingOrder="1"/>
    </xf>
    <xf numFmtId="3" fontId="24" fillId="2" borderId="16" xfId="0" applyNumberFormat="1" applyFont="1" applyFill="1" applyBorder="1" applyAlignment="1">
      <alignment horizontal="center" vertical="center" wrapText="1" readingOrder="1"/>
    </xf>
    <xf numFmtId="0" fontId="28" fillId="6" borderId="16" xfId="0" applyFont="1" applyFill="1" applyBorder="1" applyAlignment="1">
      <alignment horizontal="left" vertical="center" wrapText="1" readingOrder="1"/>
    </xf>
    <xf numFmtId="0" fontId="25" fillId="6" borderId="16" xfId="0" applyFont="1" applyFill="1" applyBorder="1" applyAlignment="1">
      <alignment horizontal="center" vertical="center" wrapText="1" readingOrder="1"/>
    </xf>
    <xf numFmtId="3" fontId="30" fillId="3" borderId="16" xfId="0" applyNumberFormat="1" applyFont="1" applyFill="1" applyBorder="1" applyAlignment="1">
      <alignment horizontal="center" vertical="center" wrapText="1" readingOrder="1"/>
    </xf>
    <xf numFmtId="3" fontId="30" fillId="0" borderId="16" xfId="0" applyNumberFormat="1" applyFont="1" applyBorder="1" applyAlignment="1">
      <alignment horizontal="center" vertical="center" wrapText="1" readingOrder="1"/>
    </xf>
    <xf numFmtId="0" fontId="28" fillId="3" borderId="16" xfId="0" applyFont="1" applyFill="1" applyBorder="1" applyAlignment="1">
      <alignment horizontal="left" vertical="center" wrapText="1" readingOrder="1"/>
    </xf>
    <xf numFmtId="164" fontId="30" fillId="3" borderId="16" xfId="0" applyNumberFormat="1" applyFont="1" applyFill="1" applyBorder="1" applyAlignment="1">
      <alignment horizontal="center" vertical="center" wrapText="1" readingOrder="1"/>
    </xf>
    <xf numFmtId="164" fontId="30" fillId="0" borderId="16" xfId="0" applyNumberFormat="1" applyFont="1" applyBorder="1" applyAlignment="1">
      <alignment horizontal="center" vertical="center" wrapText="1" readingOrder="1"/>
    </xf>
    <xf numFmtId="0" fontId="28" fillId="0" borderId="16" xfId="0" applyFont="1" applyFill="1" applyBorder="1" applyAlignment="1">
      <alignment horizontal="left" vertical="center" wrapText="1" readingOrder="1"/>
    </xf>
    <xf numFmtId="164" fontId="30" fillId="0" borderId="16" xfId="0" applyNumberFormat="1" applyFont="1" applyFill="1" applyBorder="1" applyAlignment="1">
      <alignment horizontal="center" vertical="center" wrapText="1" readingOrder="1"/>
    </xf>
    <xf numFmtId="9" fontId="30" fillId="3" borderId="16" xfId="0" applyNumberFormat="1" applyFont="1" applyFill="1" applyBorder="1" applyAlignment="1">
      <alignment horizontal="center" vertical="center" wrapText="1" readingOrder="1"/>
    </xf>
    <xf numFmtId="9" fontId="30" fillId="0" borderId="16" xfId="0" applyNumberFormat="1" applyFont="1" applyBorder="1" applyAlignment="1">
      <alignment horizontal="center" vertical="center" wrapText="1" readingOrder="1"/>
    </xf>
    <xf numFmtId="0" fontId="33" fillId="4" borderId="9" xfId="0" applyFont="1" applyFill="1" applyBorder="1" applyAlignment="1">
      <alignment horizontal="left" vertical="center" readingOrder="1"/>
    </xf>
    <xf numFmtId="0" fontId="35" fillId="4" borderId="12" xfId="0" applyFont="1" applyFill="1" applyBorder="1" applyAlignment="1">
      <alignment horizontal="center" vertical="center" wrapText="1" readingOrder="1"/>
    </xf>
    <xf numFmtId="0" fontId="34" fillId="4" borderId="9" xfId="0" applyFont="1" applyFill="1" applyBorder="1"/>
    <xf numFmtId="14" fontId="35" fillId="4" borderId="11" xfId="0" applyNumberFormat="1" applyFont="1" applyFill="1" applyBorder="1" applyAlignment="1">
      <alignment horizontal="center" vertical="center" wrapText="1" readingOrder="1"/>
    </xf>
    <xf numFmtId="14" fontId="35" fillId="4" borderId="12" xfId="0" applyNumberFormat="1" applyFont="1" applyFill="1" applyBorder="1" applyAlignment="1">
      <alignment horizontal="center" vertical="center" wrapText="1" readingOrder="1"/>
    </xf>
    <xf numFmtId="14" fontId="35" fillId="4" borderId="12" xfId="0" quotePrefix="1" applyNumberFormat="1" applyFont="1" applyFill="1" applyBorder="1" applyAlignment="1">
      <alignment horizontal="center" vertical="center" wrapText="1" readingOrder="1"/>
    </xf>
    <xf numFmtId="49" fontId="35" fillId="4" borderId="12" xfId="0" applyNumberFormat="1" applyFont="1" applyFill="1" applyBorder="1" applyAlignment="1">
      <alignment horizontal="center" vertical="center" wrapText="1" readingOrder="1"/>
    </xf>
    <xf numFmtId="3" fontId="28" fillId="0" borderId="16" xfId="0" applyNumberFormat="1" applyFont="1" applyBorder="1" applyAlignment="1">
      <alignment horizontal="center" vertical="center" wrapText="1" readingOrder="1"/>
    </xf>
    <xf numFmtId="164" fontId="28" fillId="3" borderId="16" xfId="0" applyNumberFormat="1" applyFont="1" applyFill="1" applyBorder="1" applyAlignment="1">
      <alignment horizontal="center" vertical="center" wrapText="1" readingOrder="1"/>
    </xf>
    <xf numFmtId="164" fontId="28" fillId="0" borderId="16" xfId="0" applyNumberFormat="1" applyFont="1" applyBorder="1" applyAlignment="1">
      <alignment horizontal="center" vertical="center" wrapText="1" readingOrder="1"/>
    </xf>
    <xf numFmtId="3" fontId="28" fillId="3" borderId="16" xfId="0" applyNumberFormat="1" applyFont="1" applyFill="1" applyBorder="1" applyAlignment="1">
      <alignment horizontal="center" vertical="center" wrapText="1" readingOrder="1"/>
    </xf>
    <xf numFmtId="2" fontId="28" fillId="3" borderId="16" xfId="0" applyNumberFormat="1" applyFont="1" applyFill="1" applyBorder="1" applyAlignment="1">
      <alignment horizontal="center" vertical="center" wrapText="1" readingOrder="1"/>
    </xf>
    <xf numFmtId="9" fontId="28" fillId="0" borderId="16" xfId="0" applyNumberFormat="1" applyFont="1" applyBorder="1" applyAlignment="1">
      <alignment horizontal="center" vertical="center" wrapText="1" readingOrder="1"/>
    </xf>
    <xf numFmtId="9" fontId="28" fillId="3" borderId="16" xfId="0" applyNumberFormat="1" applyFont="1" applyFill="1" applyBorder="1" applyAlignment="1">
      <alignment horizontal="center" vertical="center" wrapText="1" readingOrder="1"/>
    </xf>
    <xf numFmtId="0" fontId="25" fillId="3" borderId="11" xfId="0" applyFont="1" applyFill="1" applyBorder="1" applyAlignment="1">
      <alignment horizontal="center" vertical="center" wrapText="1" readingOrder="1"/>
    </xf>
    <xf numFmtId="0" fontId="28" fillId="3" borderId="11" xfId="0" applyFont="1" applyFill="1" applyBorder="1" applyAlignment="1">
      <alignment horizontal="center" vertical="center" wrapText="1" readingOrder="1"/>
    </xf>
    <xf numFmtId="3" fontId="29" fillId="2" borderId="16" xfId="0" applyNumberFormat="1" applyFont="1" applyFill="1" applyBorder="1" applyAlignment="1">
      <alignment horizontal="center" vertical="center" wrapText="1" readingOrder="1"/>
    </xf>
    <xf numFmtId="0" fontId="22" fillId="3" borderId="11" xfId="0" applyFont="1" applyFill="1" applyBorder="1" applyAlignment="1">
      <alignment vertical="center" wrapText="1"/>
    </xf>
    <xf numFmtId="0" fontId="25" fillId="3" borderId="11" xfId="0" applyFont="1" applyFill="1" applyBorder="1" applyAlignment="1">
      <alignment horizontal="center" vertical="center" readingOrder="1"/>
    </xf>
    <xf numFmtId="0" fontId="28" fillId="3" borderId="16" xfId="0" applyFont="1" applyFill="1" applyBorder="1" applyAlignment="1">
      <alignment horizontal="left" vertical="center" readingOrder="1"/>
    </xf>
    <xf numFmtId="3" fontId="25" fillId="3" borderId="16" xfId="0" applyNumberFormat="1" applyFont="1" applyFill="1" applyBorder="1" applyAlignment="1">
      <alignment horizontal="center" vertical="center" readingOrder="1"/>
    </xf>
    <xf numFmtId="0" fontId="25" fillId="3" borderId="16" xfId="0" applyFont="1" applyFill="1" applyBorder="1" applyAlignment="1">
      <alignment horizontal="center" vertical="center" readingOrder="1"/>
    </xf>
    <xf numFmtId="0" fontId="29" fillId="2" borderId="16" xfId="0" applyFont="1" applyFill="1" applyBorder="1" applyAlignment="1">
      <alignment horizontal="left" vertical="center" readingOrder="1"/>
    </xf>
    <xf numFmtId="3" fontId="24" fillId="2" borderId="16" xfId="0" applyNumberFormat="1" applyFont="1" applyFill="1" applyBorder="1" applyAlignment="1">
      <alignment horizontal="center" vertical="center" readingOrder="1"/>
    </xf>
    <xf numFmtId="0" fontId="28" fillId="7" borderId="16" xfId="0" applyFont="1" applyFill="1" applyBorder="1" applyAlignment="1">
      <alignment horizontal="left" vertical="center" readingOrder="1"/>
    </xf>
    <xf numFmtId="0" fontId="28" fillId="7" borderId="16" xfId="0" applyFont="1" applyFill="1" applyBorder="1" applyAlignment="1">
      <alignment horizontal="left" vertical="center" wrapText="1" readingOrder="1"/>
    </xf>
    <xf numFmtId="0" fontId="28" fillId="0" borderId="17" xfId="0" applyFont="1" applyBorder="1" applyAlignment="1">
      <alignment horizontal="left" vertical="center" readingOrder="1"/>
    </xf>
    <xf numFmtId="0" fontId="25" fillId="6" borderId="17" xfId="0" applyFont="1" applyFill="1" applyBorder="1" applyAlignment="1">
      <alignment horizontal="center" vertical="center" readingOrder="1"/>
    </xf>
    <xf numFmtId="0" fontId="25" fillId="8" borderId="17" xfId="0" applyFont="1" applyFill="1" applyBorder="1" applyAlignment="1">
      <alignment horizontal="center" vertical="center" readingOrder="1"/>
    </xf>
    <xf numFmtId="0" fontId="0" fillId="3" borderId="11" xfId="0" applyFill="1" applyBorder="1" applyAlignment="1"/>
    <xf numFmtId="0" fontId="62" fillId="0" borderId="0" xfId="112" applyFont="1" applyFill="1" applyAlignment="1"/>
    <xf numFmtId="0" fontId="49" fillId="0" borderId="0" xfId="112" applyFont="1" applyFill="1" applyAlignment="1">
      <alignment vertical="center"/>
    </xf>
    <xf numFmtId="0" fontId="1" fillId="0" borderId="0" xfId="112"/>
    <xf numFmtId="14" fontId="63" fillId="0" borderId="0" xfId="112" applyNumberFormat="1" applyFont="1" applyFill="1" applyAlignment="1"/>
    <xf numFmtId="0" fontId="49" fillId="0" borderId="0" xfId="112" applyFont="1"/>
    <xf numFmtId="0" fontId="50" fillId="5" borderId="0" xfId="112" applyFont="1" applyFill="1" applyAlignment="1">
      <alignment vertical="center"/>
    </xf>
    <xf numFmtId="0" fontId="51" fillId="5" borderId="0" xfId="112" applyFont="1" applyFill="1"/>
    <xf numFmtId="0" fontId="52" fillId="5" borderId="0" xfId="112" applyFont="1" applyFill="1"/>
    <xf numFmtId="0" fontId="52" fillId="0" borderId="0" xfId="112" applyFont="1" applyFill="1"/>
    <xf numFmtId="14" fontId="53" fillId="5" borderId="0" xfId="112" applyNumberFormat="1" applyFont="1" applyFill="1" applyAlignment="1">
      <alignment vertical="center"/>
    </xf>
    <xf numFmtId="0" fontId="52" fillId="0" borderId="0" xfId="112" applyFont="1"/>
    <xf numFmtId="0" fontId="54" fillId="0" borderId="0" xfId="112" applyFont="1" applyFill="1"/>
    <xf numFmtId="3" fontId="55" fillId="3" borderId="14" xfId="112" applyNumberFormat="1" applyFont="1" applyFill="1" applyBorder="1"/>
    <xf numFmtId="3" fontId="55" fillId="3" borderId="0" xfId="112" applyNumberFormat="1" applyFont="1" applyFill="1"/>
    <xf numFmtId="0" fontId="54" fillId="0" borderId="6" xfId="112" applyFont="1" applyFill="1" applyBorder="1"/>
    <xf numFmtId="3" fontId="55" fillId="3" borderId="6" xfId="113" applyNumberFormat="1" applyFont="1" applyFill="1" applyBorder="1"/>
    <xf numFmtId="3" fontId="55" fillId="3" borderId="6" xfId="112" applyNumberFormat="1" applyFont="1" applyFill="1" applyBorder="1"/>
    <xf numFmtId="0" fontId="54" fillId="0" borderId="0" xfId="112" applyFont="1" applyFill="1" applyAlignment="1">
      <alignment vertical="center"/>
    </xf>
    <xf numFmtId="164" fontId="55" fillId="3" borderId="0" xfId="113" applyNumberFormat="1" applyFont="1" applyFill="1" applyAlignment="1">
      <alignment horizontal="right" vertical="center"/>
    </xf>
    <xf numFmtId="164" fontId="55" fillId="3" borderId="0" xfId="113" applyNumberFormat="1" applyFont="1" applyFill="1" applyAlignment="1">
      <alignment vertical="center"/>
    </xf>
    <xf numFmtId="0" fontId="54" fillId="0" borderId="0" xfId="112" applyFont="1" applyFill="1" applyBorder="1"/>
    <xf numFmtId="0" fontId="1" fillId="0" borderId="0" xfId="112" applyFill="1"/>
    <xf numFmtId="14" fontId="57" fillId="5" borderId="0" xfId="112" applyNumberFormat="1" applyFont="1" applyFill="1" applyAlignment="1">
      <alignment horizontal="right" vertical="center" wrapText="1"/>
    </xf>
    <xf numFmtId="14" fontId="53" fillId="5" borderId="0" xfId="112" applyNumberFormat="1" applyFont="1" applyFill="1" applyAlignment="1">
      <alignment horizontal="center" vertical="center"/>
    </xf>
    <xf numFmtId="0" fontId="49" fillId="3" borderId="0" xfId="112" applyFont="1" applyFill="1" applyBorder="1"/>
    <xf numFmtId="0" fontId="49" fillId="3" borderId="0" xfId="112" applyFont="1" applyFill="1"/>
    <xf numFmtId="0" fontId="49" fillId="3" borderId="14" xfId="112" applyFont="1" applyFill="1" applyBorder="1"/>
    <xf numFmtId="3" fontId="55" fillId="0" borderId="0" xfId="112" applyNumberFormat="1" applyFont="1" applyFill="1"/>
    <xf numFmtId="0" fontId="1" fillId="3" borderId="0" xfId="112" applyFill="1"/>
    <xf numFmtId="164" fontId="55" fillId="3" borderId="0" xfId="113" applyNumberFormat="1" applyFont="1" applyFill="1"/>
    <xf numFmtId="0" fontId="58" fillId="0" borderId="0" xfId="112" applyFont="1" applyFill="1"/>
    <xf numFmtId="164" fontId="55" fillId="3" borderId="0" xfId="112" applyNumberFormat="1" applyFont="1" applyFill="1"/>
    <xf numFmtId="0" fontId="55" fillId="3" borderId="0" xfId="112" applyFont="1" applyFill="1"/>
    <xf numFmtId="0" fontId="57" fillId="5" borderId="0" xfId="112" applyFont="1" applyFill="1" applyAlignment="1">
      <alignment horizontal="right" vertical="center" wrapText="1"/>
    </xf>
    <xf numFmtId="0" fontId="59" fillId="0" borderId="0" xfId="112" applyFont="1" applyFill="1" applyAlignment="1">
      <alignment vertical="center"/>
    </xf>
    <xf numFmtId="0" fontId="60" fillId="0" borderId="0" xfId="112" applyFont="1" applyFill="1" applyAlignment="1">
      <alignment vertical="center"/>
    </xf>
    <xf numFmtId="0" fontId="56" fillId="0" borderId="0" xfId="112" applyFont="1" applyFill="1" applyAlignment="1">
      <alignment horizontal="right" vertical="center" wrapText="1"/>
    </xf>
    <xf numFmtId="0" fontId="61" fillId="0" borderId="0" xfId="112" applyFont="1"/>
    <xf numFmtId="0" fontId="32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43" fillId="3" borderId="0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wrapText="1"/>
    </xf>
    <xf numFmtId="0" fontId="53" fillId="5" borderId="0" xfId="112" applyFont="1" applyFill="1" applyAlignment="1">
      <alignment horizontal="center" vertical="center"/>
    </xf>
    <xf numFmtId="0" fontId="53" fillId="5" borderId="13" xfId="112" applyFont="1" applyFill="1" applyBorder="1" applyAlignment="1">
      <alignment horizontal="center" vertical="center"/>
    </xf>
  </cellXfs>
  <cellStyles count="11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9" builtinId="8"/>
    <cellStyle name="Normal" xfId="0" builtinId="0"/>
    <cellStyle name="Normal 10" xfId="55"/>
    <cellStyle name="Normal 10 2" xfId="92"/>
    <cellStyle name="Normal 11" xfId="57"/>
    <cellStyle name="Normal 11 2" xfId="94"/>
    <cellStyle name="Normal 12" xfId="59"/>
    <cellStyle name="Normal 12 2" xfId="96"/>
    <cellStyle name="Normal 128 3" xfId="44"/>
    <cellStyle name="Normal 128 3 2" xfId="81"/>
    <cellStyle name="Normal 13" xfId="61"/>
    <cellStyle name="Normal 13 2" xfId="98"/>
    <cellStyle name="Normal 14" xfId="63"/>
    <cellStyle name="Normal 14 2" xfId="100"/>
    <cellStyle name="Normal 15" xfId="65"/>
    <cellStyle name="Normal 15 2" xfId="102"/>
    <cellStyle name="Normal 16" xfId="67"/>
    <cellStyle name="Normal 16 2" xfId="104"/>
    <cellStyle name="Normal 17" xfId="69"/>
    <cellStyle name="Normal 17 2" xfId="106"/>
    <cellStyle name="Normal 18" xfId="71"/>
    <cellStyle name="Normal 18 2" xfId="108"/>
    <cellStyle name="Normal 19" xfId="73"/>
    <cellStyle name="Normal 19 2" xfId="110"/>
    <cellStyle name="Normal 2" xfId="37"/>
    <cellStyle name="Normal 2 2" xfId="75"/>
    <cellStyle name="Normal 20" xfId="112"/>
    <cellStyle name="Normal 3" xfId="40"/>
    <cellStyle name="Normal 3 2" xfId="77"/>
    <cellStyle name="Normal 4" xfId="42"/>
    <cellStyle name="Normal 4 2" xfId="79"/>
    <cellStyle name="Normal 5" xfId="45"/>
    <cellStyle name="Normal 5 2" xfId="82"/>
    <cellStyle name="Normal 6" xfId="47"/>
    <cellStyle name="Normal 6 2" xfId="84"/>
    <cellStyle name="Normal 7" xfId="49"/>
    <cellStyle name="Normal 7 2" xfId="86"/>
    <cellStyle name="Normal 8" xfId="51"/>
    <cellStyle name="Normal 8 2" xfId="88"/>
    <cellStyle name="Normal 9" xfId="53"/>
    <cellStyle name="Normal 9 2" xfId="90"/>
    <cellStyle name="Percent 10" xfId="56"/>
    <cellStyle name="Percent 10 2" xfId="93"/>
    <cellStyle name="Percent 11" xfId="58"/>
    <cellStyle name="Percent 11 2" xfId="95"/>
    <cellStyle name="Percent 12" xfId="60"/>
    <cellStyle name="Percent 12 2" xfId="97"/>
    <cellStyle name="Percent 13" xfId="62"/>
    <cellStyle name="Percent 13 2" xfId="99"/>
    <cellStyle name="Percent 14" xfId="64"/>
    <cellStyle name="Percent 14 2" xfId="101"/>
    <cellStyle name="Percent 15" xfId="66"/>
    <cellStyle name="Percent 15 2" xfId="103"/>
    <cellStyle name="Percent 16" xfId="68"/>
    <cellStyle name="Percent 16 2" xfId="105"/>
    <cellStyle name="Percent 17" xfId="70"/>
    <cellStyle name="Percent 17 2" xfId="107"/>
    <cellStyle name="Percent 18" xfId="72"/>
    <cellStyle name="Percent 18 2" xfId="109"/>
    <cellStyle name="Percent 19" xfId="74"/>
    <cellStyle name="Percent 19 2" xfId="111"/>
    <cellStyle name="Percent 2" xfId="38"/>
    <cellStyle name="Percent 2 2" xfId="76"/>
    <cellStyle name="Percent 20" xfId="113"/>
    <cellStyle name="Percent 3" xfId="41"/>
    <cellStyle name="Percent 3 2" xfId="78"/>
    <cellStyle name="Percent 4" xfId="43"/>
    <cellStyle name="Percent 4 2" xfId="80"/>
    <cellStyle name="Percent 5" xfId="46"/>
    <cellStyle name="Percent 5 2" xfId="83"/>
    <cellStyle name="Percent 6" xfId="48"/>
    <cellStyle name="Percent 6 2" xfId="85"/>
    <cellStyle name="Percent 7" xfId="50"/>
    <cellStyle name="Percent 7 2" xfId="87"/>
    <cellStyle name="Percent 8" xfId="52"/>
    <cellStyle name="Percent 8 2" xfId="89"/>
    <cellStyle name="Percent 9" xfId="54"/>
    <cellStyle name="Percent 9 2" xfId="91"/>
  </cellStyles>
  <dxfs count="0"/>
  <tableStyles count="0" defaultTableStyle="TableStyleMedium9" defaultPivotStyle="PivotStyleMedium7"/>
  <colors>
    <mruColors>
      <color rgb="FF00395A"/>
      <color rgb="FFFF8319"/>
      <color rgb="FFFFA25A"/>
      <color rgb="FFC5CFD8"/>
      <color rgb="FF1E3C5A"/>
      <color rgb="FF0C466B"/>
      <color rgb="FF0097AC"/>
      <color rgb="FF89A0AE"/>
      <color rgb="FF82826F"/>
      <color rgb="FF486D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1987455722913E-2"/>
          <c:y val="0.12126175833860275"/>
          <c:w val="0.57926253487654689"/>
          <c:h val="0.737819798072686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CAE"/>
              </a:solidFill>
            </c:spPr>
          </c:dPt>
          <c:dPt>
            <c:idx val="1"/>
            <c:bubble3D val="0"/>
            <c:spPr>
              <a:solidFill>
                <a:srgbClr val="002642"/>
              </a:solidFill>
              <a:ln>
                <a:solidFill>
                  <a:srgbClr val="002642"/>
                </a:solidFill>
              </a:ln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19879B"/>
              </a:solidFill>
            </c:spPr>
          </c:dPt>
          <c:dPt>
            <c:idx val="4"/>
            <c:bubble3D val="0"/>
            <c:spPr>
              <a:solidFill>
                <a:srgbClr val="FF6432"/>
              </a:solidFill>
            </c:spPr>
          </c:dPt>
          <c:dPt>
            <c:idx val="5"/>
            <c:bubble3D val="0"/>
            <c:spPr>
              <a:solidFill>
                <a:srgbClr val="E2E0D3">
                  <a:alpha val="74902"/>
                </a:srgbClr>
              </a:solidFill>
            </c:spPr>
          </c:dPt>
          <c:dPt>
            <c:idx val="6"/>
            <c:bubble3D val="0"/>
            <c:spPr>
              <a:solidFill>
                <a:srgbClr val="669CAE">
                  <a:alpha val="74902"/>
                </a:srgbClr>
              </a:solidFill>
            </c:spPr>
          </c:dPt>
          <c:dPt>
            <c:idx val="7"/>
            <c:bubble3D val="0"/>
            <c:spPr>
              <a:solidFill>
                <a:srgbClr val="19879B">
                  <a:alpha val="74902"/>
                </a:srgbClr>
              </a:solidFill>
            </c:spPr>
          </c:dPt>
          <c:dPt>
            <c:idx val="8"/>
            <c:bubble3D val="0"/>
            <c:spPr>
              <a:solidFill>
                <a:srgbClr val="FF6432">
                  <a:alpha val="50196"/>
                </a:srgbClr>
              </a:solidFill>
            </c:spPr>
          </c:dPt>
          <c:dPt>
            <c:idx val="9"/>
            <c:bubble3D val="0"/>
            <c:spPr>
              <a:solidFill>
                <a:srgbClr val="A8A8A8"/>
              </a:solidFill>
            </c:spPr>
          </c:dPt>
          <c:dPt>
            <c:idx val="10"/>
            <c:bubble3D val="0"/>
            <c:spPr>
              <a:solidFill>
                <a:srgbClr val="FFCA7F"/>
              </a:solidFill>
            </c:spPr>
          </c:dPt>
          <c:dLbls>
            <c:dLbl>
              <c:idx val="0"/>
              <c:layout>
                <c:manualLayout>
                  <c:x val="-9.3666091061980664E-2"/>
                  <c:y val="0.10256410256410256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888644549914475"/>
                  <c:y val="-6.5268065268065265E-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15%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4099143564862465"/>
                  <c:y val="0.16316942899620065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5377822957893947E-2"/>
                  <c:y val="0.24708624708624699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653438349869485E-2"/>
                  <c:y val="0.20046583337921925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8%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0656826616502938E-2"/>
                  <c:y val="2.3308922049079528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52525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1529039289694981E-2"/>
                  <c:y val="1.86480186480186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529039289694981E-2"/>
                  <c:y val="9.3240093240093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3057897019716108E-2"/>
                  <c:y val="4.661637575023401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3504139832903371E-2"/>
                  <c:y val="0.171221849017124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Einstaklingar</c:v>
              </c:pt>
              <c:pt idx="1">
                <c:v>Sjávarútvegur</c:v>
              </c:pt>
              <c:pt idx="2">
                <c:v>Fasteignafélög</c:v>
              </c:pt>
              <c:pt idx="3">
                <c:v>Þjónusta</c:v>
              </c:pt>
              <c:pt idx="4">
                <c:v>Byggingastarfsemi</c:v>
              </c:pt>
              <c:pt idx="5">
                <c:v>Verslun</c:v>
              </c:pt>
              <c:pt idx="6">
                <c:v>Upplýsingatækni og fjarskipti</c:v>
              </c:pt>
              <c:pt idx="7">
                <c:v>Eignarhaldsfélög</c:v>
              </c:pt>
              <c:pt idx="8">
                <c:v>Iðnaður</c:v>
              </c:pt>
              <c:pt idx="9">
                <c:v>Landbúnaður</c:v>
              </c:pt>
              <c:pt idx="10">
                <c:v>Opinberir aðilar og annað</c:v>
              </c:pt>
            </c:strLit>
          </c:cat>
          <c:val>
            <c:numLit>
              <c:formatCode>#,##0</c:formatCode>
              <c:ptCount val="11"/>
              <c:pt idx="0">
                <c:v>504130</c:v>
              </c:pt>
              <c:pt idx="1">
                <c:v>183564</c:v>
              </c:pt>
              <c:pt idx="2">
                <c:v>130954</c:v>
              </c:pt>
              <c:pt idx="3">
                <c:v>126577</c:v>
              </c:pt>
              <c:pt idx="4">
                <c:v>94725</c:v>
              </c:pt>
              <c:pt idx="5">
                <c:v>60401</c:v>
              </c:pt>
              <c:pt idx="6">
                <c:v>33258</c:v>
              </c:pt>
              <c:pt idx="7">
                <c:v>26375</c:v>
              </c:pt>
              <c:pt idx="8">
                <c:v>25782</c:v>
              </c:pt>
              <c:pt idx="9">
                <c:v>8348</c:v>
              </c:pt>
              <c:pt idx="10">
                <c:v>4096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70605178650665"/>
          <c:y val="3.9428489620615598E-2"/>
          <c:w val="0.26717867705091169"/>
          <c:h val="0.76131233595800529"/>
        </c:manualLayout>
      </c:layout>
      <c:overlay val="0"/>
      <c:txPr>
        <a:bodyPr/>
        <a:lstStyle/>
        <a:p>
          <a:pPr rtl="0">
            <a:defRPr sz="800" baseline="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Lais" pitchFamily="2" charset="0"/>
        </a:defRPr>
      </a:pPr>
      <a:endParaRPr lang="is-I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9CA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1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2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3"/>
            <c:invertIfNegative val="0"/>
            <c:bubble3D val="0"/>
            <c:spPr>
              <a:solidFill>
                <a:srgbClr val="11415F"/>
              </a:solidFill>
            </c:spPr>
          </c:dPt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sz="900">
                      <a:solidFill>
                        <a:srgbClr val="525252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m/d/yyyy</c:formatCode>
              <c:ptCount val="5"/>
              <c:pt idx="0">
                <c:v>42735</c:v>
              </c:pt>
              <c:pt idx="1">
                <c:v>43100</c:v>
              </c:pt>
              <c:pt idx="2">
                <c:v>43465</c:v>
              </c:pt>
              <c:pt idx="3">
                <c:v>43830</c:v>
              </c:pt>
              <c:pt idx="4">
                <c:v>44012</c:v>
              </c:pt>
            </c:numLit>
          </c:cat>
          <c:val>
            <c:numLit>
              <c:formatCode>0.0%</c:formatCode>
              <c:ptCount val="5"/>
              <c:pt idx="0">
                <c:v>0.30199999999999999</c:v>
              </c:pt>
              <c:pt idx="1">
                <c:v>0.26700000000000002</c:v>
              </c:pt>
              <c:pt idx="2">
                <c:v>0.249</c:v>
              </c:pt>
              <c:pt idx="3">
                <c:v>0.25800000000000001</c:v>
              </c:pt>
              <c:pt idx="4">
                <c:v>0.249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9486080"/>
        <c:axId val="579487616"/>
      </c:barChart>
      <c:catAx>
        <c:axId val="5794860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is-IS"/>
          </a:p>
        </c:txPr>
        <c:crossAx val="579487616"/>
        <c:crosses val="autoZero"/>
        <c:auto val="0"/>
        <c:lblAlgn val="ctr"/>
        <c:lblOffset val="100"/>
        <c:noMultiLvlLbl val="0"/>
      </c:catAx>
      <c:valAx>
        <c:axId val="57948761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is-IS"/>
          </a:p>
        </c:txPr>
        <c:crossAx val="57948608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>
          <a:latin typeface="Lais" pitchFamily="2" charset="0"/>
        </a:defRPr>
      </a:pPr>
      <a:endParaRPr lang="is-I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19879B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Pt>
            <c:idx val="4"/>
            <c:bubble3D val="0"/>
            <c:spPr>
              <a:solidFill>
                <a:srgbClr val="BFC9D0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9.6367380306969827E-2"/>
                  <c:y val="-0.4434135680997444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16%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81028600933079"/>
                  <c:y val="0.44038979330084921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27%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2569965639540959E-2"/>
                  <c:y val="1.10797203178867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3.9654059635988127E-3"/>
                  <c:y val="-7.5825568597010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9.21253695747048E-3"/>
                  <c:y val="-3.34953745114507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6"/>
              <c:pt idx="0">
                <c:v>Innlán frá viðskiptavinum</c:v>
              </c:pt>
              <c:pt idx="1">
                <c:v>Lántaka</c:v>
              </c:pt>
              <c:pt idx="2">
                <c:v>Eigið fé</c:v>
              </c:pt>
              <c:pt idx="3">
                <c:v>Skuldir við fjármálafyrirtæki</c:v>
              </c:pt>
              <c:pt idx="4">
                <c:v>Aðrar skuldir</c:v>
              </c:pt>
              <c:pt idx="5">
                <c:v>Víkjandi lántökur</c:v>
              </c:pt>
            </c:strLit>
          </c:cat>
          <c:val>
            <c:numLit>
              <c:formatCode>#,##0</c:formatCode>
              <c:ptCount val="6"/>
              <c:pt idx="0">
                <c:v>758790</c:v>
              </c:pt>
              <c:pt idx="1">
                <c:v>408097</c:v>
              </c:pt>
              <c:pt idx="2">
                <c:v>244447</c:v>
              </c:pt>
              <c:pt idx="3">
                <c:v>37226</c:v>
              </c:pt>
              <c:pt idx="4">
                <c:v>31023</c:v>
              </c:pt>
              <c:pt idx="5">
                <c:v>21527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43996641478118"/>
          <c:y val="0.1371808012869975"/>
          <c:w val="0.34270101483216237"/>
          <c:h val="0.42875368022728721"/>
        </c:manualLayout>
      </c:layout>
      <c:overlay val="0"/>
      <c:txPr>
        <a:bodyPr/>
        <a:lstStyle/>
        <a:p>
          <a:pPr rtl="0">
            <a:defRPr sz="80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Lais" pitchFamily="2" charset="0"/>
        </a:defRPr>
      </a:pPr>
      <a:endParaRPr lang="is-I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layout>
                <c:manualLayout>
                  <c:x val="-5.1873215617100982E-2"/>
                  <c:y val="-0.17614064117444087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89%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0247131348766159E-2"/>
                  <c:y val="0.138619467360958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9,5%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1700763155182969E-2"/>
                  <c:y val="1.55337369428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614094427572997E-3"/>
                  <c:y val="1.05712224348317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4"/>
              <c:pt idx="0">
                <c:v>Útlánaáhætta</c:v>
              </c:pt>
              <c:pt idx="1">
                <c:v>Rekstraráhætta</c:v>
              </c:pt>
              <c:pt idx="2">
                <c:v>Markaðsáhætta</c:v>
              </c:pt>
              <c:pt idx="3">
                <c:v>Markaðsáhætta - gjaldeyrisgengisáhætta</c:v>
              </c:pt>
            </c:strLit>
          </c:cat>
          <c:val>
            <c:numLit>
              <c:formatCode>0.00%</c:formatCode>
              <c:ptCount val="4"/>
              <c:pt idx="0">
                <c:v>0.89458230743510248</c:v>
              </c:pt>
              <c:pt idx="1">
                <c:v>9.5364839807891053E-2</c:v>
              </c:pt>
              <c:pt idx="2">
                <c:v>7.591646908626664E-3</c:v>
              </c:pt>
              <c:pt idx="3">
                <c:v>2.4612058483798409E-3</c:v>
              </c:pt>
            </c:numLit>
          </c:val>
        </c:ser>
        <c:ser>
          <c:idx val="0"/>
          <c:order val="0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1071266207197545E-2"/>
                  <c:y val="8.05212679193199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pPr algn="ctr">
                      <a:defRPr lang="is-IS" sz="900" b="0" i="0" u="none" strike="noStrike" kern="1200" baseline="0">
                        <a:solidFill>
                          <a:schemeClr val="bg1"/>
                        </a:solidFill>
                        <a:latin typeface="Arial" pitchFamily="34" charset="0"/>
                        <a:ea typeface="+mn-ea"/>
                        <a:cs typeface="Arial" pitchFamily="34" charset="0"/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is-IS" sz="900" b="0" i="0" u="none" strike="noStrike" kern="1200" baseline="0">
                    <a:solidFill>
                      <a:srgbClr val="11415F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Útlánaáhætta</c:v>
              </c:pt>
              <c:pt idx="1">
                <c:v>Rekstraráhætta</c:v>
              </c:pt>
              <c:pt idx="2">
                <c:v>Markaðsáhætta</c:v>
              </c:pt>
              <c:pt idx="3">
                <c:v>Markaðsáhætta - gjaldeyrisgengisáhætta</c:v>
              </c:pt>
            </c:strLit>
          </c:cat>
          <c:val>
            <c:numLit>
              <c:formatCode>0.00%</c:formatCode>
              <c:ptCount val="4"/>
              <c:pt idx="0">
                <c:v>0.89458230743510248</c:v>
              </c:pt>
              <c:pt idx="1">
                <c:v>9.5364839807891053E-2</c:v>
              </c:pt>
              <c:pt idx="2">
                <c:v>7.591646908626664E-3</c:v>
              </c:pt>
              <c:pt idx="3">
                <c:v>2.4612058483798409E-3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9929003560748"/>
          <c:y val="0.2228998576275"/>
          <c:w val="0.34028797570913066"/>
          <c:h val="0.53271924709599461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97460</xdr:colOff>
      <xdr:row>12</xdr:row>
      <xdr:rowOff>15876</xdr:rowOff>
    </xdr:from>
    <xdr:to>
      <xdr:col>3</xdr:col>
      <xdr:colOff>95251</xdr:colOff>
      <xdr:row>14</xdr:row>
      <xdr:rowOff>47625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10" y="2692401"/>
          <a:ext cx="740741" cy="72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157161</xdr:rowOff>
    </xdr:from>
    <xdr:to>
      <xdr:col>6</xdr:col>
      <xdr:colOff>47625</xdr:colOff>
      <xdr:row>17</xdr:row>
      <xdr:rowOff>452438</xdr:rowOff>
    </xdr:to>
    <xdr:sp macro="" textlink="">
      <xdr:nvSpPr>
        <xdr:cNvPr id="2" name="TextBox 1"/>
        <xdr:cNvSpPr txBox="1"/>
      </xdr:nvSpPr>
      <xdr:spPr>
        <a:xfrm>
          <a:off x="0" y="1919286"/>
          <a:ext cx="4276725" cy="274320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er stærsta fjármálafyrirtæki landsins með víðtækasta útibúanetið. Landsbankinn veitir einstaklingum, fyrirtækjum og fjárfestum trausta og alhliða fjármálaþjónustu sem byggir á langtíma viðskiptasamböndum. Kjarninn í starfsemi bankans er viðskiptabankastarfsemi til handa einstaklingum og fyrirtækjum og býður Landsbankinn þjónustu á sviði markaðsviðskipta og eignastýringar.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var stofnaður 7. október 2008 en saga forvera hans nær allt aftur til ársins 1886. </a:t>
          </a:r>
        </a:p>
        <a:p>
          <a:endParaRPr lang="en-US" sz="1100" b="0" i="0" u="none" strike="noStrike" baseline="0" smtClean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Ríkissjóður Íslands  á 98,2% hlut í bankanum og alls eru hluthafar um  881. </a:t>
          </a:r>
        </a:p>
        <a:p>
          <a:endParaRPr lang="en-US" sz="1100" b="0" i="0" u="none" strike="noStrike" baseline="0" smtClean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Lilja Björk Einarsdóttir er bankastjóri Landsbankans. </a:t>
          </a:r>
          <a:endParaRPr lang="is-IS" sz="900">
            <a:solidFill>
              <a:srgbClr val="525252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307180</xdr:colOff>
      <xdr:row>30</xdr:row>
      <xdr:rowOff>176211</xdr:rowOff>
    </xdr:from>
    <xdr:to>
      <xdr:col>11</xdr:col>
      <xdr:colOff>754855</xdr:colOff>
      <xdr:row>45</xdr:row>
      <xdr:rowOff>42861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50</xdr:row>
      <xdr:rowOff>33337</xdr:rowOff>
    </xdr:from>
    <xdr:to>
      <xdr:col>11</xdr:col>
      <xdr:colOff>734100</xdr:colOff>
      <xdr:row>62</xdr:row>
      <xdr:rowOff>89512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185737</xdr:colOff>
      <xdr:row>31</xdr:row>
      <xdr:rowOff>9525</xdr:rowOff>
    </xdr:from>
    <xdr:to>
      <xdr:col>6</xdr:col>
      <xdr:colOff>38099</xdr:colOff>
      <xdr:row>44</xdr:row>
      <xdr:rowOff>171449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49</xdr:row>
      <xdr:rowOff>85725</xdr:rowOff>
    </xdr:from>
    <xdr:to>
      <xdr:col>5</xdr:col>
      <xdr:colOff>838200</xdr:colOff>
      <xdr:row>62</xdr:row>
      <xdr:rowOff>123826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381000</xdr:colOff>
      <xdr:row>0</xdr:row>
      <xdr:rowOff>266700</xdr:rowOff>
    </xdr:from>
    <xdr:to>
      <xdr:col>11</xdr:col>
      <xdr:colOff>234599</xdr:colOff>
      <xdr:row>1</xdr:row>
      <xdr:rowOff>217</xdr:rowOff>
    </xdr:to>
    <xdr:pic>
      <xdr:nvPicPr>
        <xdr:cNvPr id="7" name="Picture 6" descr="LB_Merki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15400" y="266700"/>
          <a:ext cx="615599" cy="6193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84</xdr:row>
      <xdr:rowOff>164844</xdr:rowOff>
    </xdr:from>
    <xdr:to>
      <xdr:col>21</xdr:col>
      <xdr:colOff>633478</xdr:colOff>
      <xdr:row>126</xdr:row>
      <xdr:rowOff>42333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0999" y="18601011"/>
          <a:ext cx="10581811" cy="787848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127</xdr:row>
      <xdr:rowOff>0</xdr:rowOff>
    </xdr:from>
    <xdr:to>
      <xdr:col>22</xdr:col>
      <xdr:colOff>894929</xdr:colOff>
      <xdr:row>173</xdr:row>
      <xdr:rowOff>160810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06417" y="26627667"/>
          <a:ext cx="11838096" cy="89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12</xdr:col>
      <xdr:colOff>267418</xdr:colOff>
      <xdr:row>128</xdr:row>
      <xdr:rowOff>180215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0912667"/>
          <a:ext cx="11200001" cy="6085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ndsbankinn.i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ankinn.landsbankinn.is/fjarfestar/vidburdadagatal/" TargetMode="External"/><Relationship Id="rId2" Type="http://schemas.openxmlformats.org/officeDocument/2006/relationships/hyperlink" Target="mailto:ir@landsbankinn.is" TargetMode="External"/><Relationship Id="rId1" Type="http://schemas.openxmlformats.org/officeDocument/2006/relationships/hyperlink" Target="https://bankinn.landsbankinn.is/fjarfestar/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P53"/>
  <sheetViews>
    <sheetView tabSelected="1" zoomScale="80" zoomScaleNormal="80" workbookViewId="0">
      <selection activeCell="U40" sqref="U40"/>
    </sheetView>
  </sheetViews>
  <sheetFormatPr defaultRowHeight="15"/>
  <cols>
    <col min="1" max="1" width="10.33203125" style="7" customWidth="1"/>
    <col min="2" max="3" width="8.6640625" style="7" customWidth="1"/>
    <col min="4" max="4" width="4.33203125" style="7" customWidth="1"/>
    <col min="5" max="5" width="5.77734375" style="7" customWidth="1"/>
    <col min="6" max="6" width="10.33203125" style="7" customWidth="1"/>
    <col min="7" max="7" width="7.44140625" style="7" customWidth="1"/>
    <col min="8" max="8" width="5.44140625" style="7" customWidth="1"/>
    <col min="9" max="10" width="7.77734375" style="7" customWidth="1"/>
    <col min="11" max="11" width="5.109375" style="7" customWidth="1"/>
    <col min="12" max="12" width="11.109375" style="7" customWidth="1"/>
    <col min="13" max="13" width="12.21875" style="7" customWidth="1"/>
    <col min="14" max="14" width="18.109375" style="7" customWidth="1"/>
    <col min="15" max="15" width="1.77734375" style="7" customWidth="1"/>
    <col min="16" max="16" width="14.44140625" style="7" customWidth="1"/>
    <col min="17" max="16384" width="8.88671875" style="7"/>
  </cols>
  <sheetData>
    <row r="1" spans="1:16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6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6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6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6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6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6" ht="15.75" thickBot="1">
      <c r="A11" s="15"/>
      <c r="B11" s="15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15"/>
      <c r="N11" s="15"/>
      <c r="O11" s="15"/>
      <c r="P11" s="24"/>
    </row>
    <row r="12" spans="1:16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6" ht="34.5">
      <c r="A13" s="15"/>
      <c r="B13" s="15"/>
      <c r="C13" s="15"/>
      <c r="D13" s="15"/>
      <c r="E13" s="47" t="s">
        <v>48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6" ht="20.25">
      <c r="A14" s="15"/>
      <c r="B14" s="15"/>
      <c r="C14" s="15"/>
      <c r="D14" s="15"/>
      <c r="E14" s="27" t="s">
        <v>193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6" ht="15.75" thickBot="1">
      <c r="A15" s="15"/>
      <c r="B15" s="15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15"/>
      <c r="N15" s="15"/>
      <c r="O15" s="15"/>
      <c r="P15" s="24"/>
    </row>
    <row r="16" spans="1:1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6" ht="27">
      <c r="A17" s="15"/>
      <c r="B17" s="15"/>
      <c r="C17" s="15"/>
      <c r="D17" s="15"/>
      <c r="E17" s="15"/>
      <c r="F17" s="15"/>
      <c r="G17" s="15"/>
      <c r="H17" s="19"/>
      <c r="I17" s="15"/>
      <c r="J17" s="15"/>
      <c r="K17" s="15"/>
      <c r="L17" s="15"/>
      <c r="M17" s="15"/>
      <c r="N17" s="15"/>
      <c r="O17" s="15"/>
    </row>
    <row r="18" spans="1:16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6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6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6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6" ht="16.5" customHeight="1">
      <c r="A22" s="15"/>
      <c r="B22" s="15"/>
      <c r="C22" s="15"/>
      <c r="D22" s="15"/>
      <c r="E22" s="15"/>
      <c r="F22" s="15"/>
      <c r="G22" s="15"/>
      <c r="H22" s="15"/>
      <c r="I22" s="19"/>
      <c r="J22" s="19"/>
      <c r="K22" s="20"/>
      <c r="L22" s="20"/>
      <c r="M22" s="20"/>
      <c r="N22" s="20"/>
      <c r="O22" s="20"/>
      <c r="P22" s="53"/>
    </row>
    <row r="23" spans="1:16" ht="32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6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6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6" ht="18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6" ht="6.7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6" ht="12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6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6" ht="1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6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ht="29.2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6.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>
      <c r="A35" s="15"/>
      <c r="B35" s="15"/>
      <c r="C35" s="16" t="s">
        <v>1</v>
      </c>
      <c r="D35" s="16"/>
      <c r="E35" s="16"/>
      <c r="F35" s="16" t="s">
        <v>49</v>
      </c>
      <c r="G35" s="16"/>
      <c r="H35" s="16"/>
      <c r="I35" s="22" t="s">
        <v>50</v>
      </c>
      <c r="J35" s="22"/>
      <c r="K35" s="16"/>
      <c r="L35" s="23" t="s">
        <v>51</v>
      </c>
      <c r="M35" s="15"/>
      <c r="N35" s="15"/>
      <c r="O35" s="15"/>
    </row>
    <row r="36" spans="1:15" ht="14.2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/>
    <row r="47" spans="1:15">
      <c r="C47" s="18"/>
      <c r="D47" s="18"/>
      <c r="E47" s="18"/>
      <c r="F47" s="18"/>
      <c r="G47" s="18"/>
      <c r="H47" s="18"/>
      <c r="I47" s="54"/>
      <c r="J47" s="54"/>
      <c r="K47" s="18"/>
      <c r="L47" s="55"/>
      <c r="M47" s="55"/>
      <c r="N47" s="55"/>
      <c r="O47" s="55"/>
    </row>
    <row r="49" spans="3:16">
      <c r="C49" s="18"/>
      <c r="D49" s="18"/>
      <c r="E49" s="18"/>
      <c r="F49" s="18"/>
      <c r="G49" s="18"/>
      <c r="H49" s="18"/>
      <c r="I49" s="54"/>
      <c r="J49" s="54"/>
      <c r="K49" s="18"/>
      <c r="L49" s="55"/>
      <c r="M49" s="55"/>
      <c r="N49" s="55"/>
      <c r="O49" s="55"/>
    </row>
    <row r="52" spans="3:16" ht="18.75" customHeight="1"/>
    <row r="53" spans="3:16">
      <c r="P53" s="18"/>
    </row>
  </sheetData>
  <hyperlinks>
    <hyperlink ref="L35" r:id="rId1" display="www.landsbankinn.is"/>
  </hyperlinks>
  <pageMargins left="0" right="0" top="0" bottom="0" header="0" footer="0"/>
  <pageSetup paperSize="9" fitToHeight="0" orientation="landscape" r:id="rId2"/>
  <headerFooter scaleWithDoc="0"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F31"/>
  <sheetViews>
    <sheetView zoomScaleNormal="100" zoomScaleSheetLayoutView="90" zoomScalePageLayoutView="165" workbookViewId="0">
      <selection activeCell="J23" sqref="J23"/>
    </sheetView>
  </sheetViews>
  <sheetFormatPr defaultColWidth="11.5546875" defaultRowHeight="15"/>
  <cols>
    <col min="1" max="1" width="31.44140625" style="7" customWidth="1"/>
    <col min="2" max="6" width="8.77734375" style="7" customWidth="1"/>
    <col min="7" max="7" width="4.33203125" style="7" customWidth="1"/>
    <col min="8" max="10" width="11.5546875" style="7"/>
    <col min="11" max="11" width="17.6640625" style="7" customWidth="1"/>
    <col min="12" max="16384" width="11.5546875" style="7"/>
  </cols>
  <sheetData>
    <row r="1" spans="1:6" ht="24" customHeight="1">
      <c r="A1" s="65" t="s">
        <v>30</v>
      </c>
      <c r="B1" s="69"/>
      <c r="C1" s="69"/>
      <c r="D1" s="66"/>
      <c r="E1" s="66"/>
      <c r="F1" s="111"/>
    </row>
    <row r="2" spans="1:6" ht="24" customHeight="1">
      <c r="A2" s="67" t="s">
        <v>6</v>
      </c>
      <c r="B2" s="71">
        <v>2019</v>
      </c>
      <c r="C2" s="71">
        <v>2018</v>
      </c>
      <c r="D2" s="71">
        <v>2017</v>
      </c>
      <c r="E2" s="71">
        <v>2016</v>
      </c>
      <c r="F2" s="110">
        <v>2015</v>
      </c>
    </row>
    <row r="3" spans="1:6" ht="24" customHeight="1">
      <c r="A3" s="93" t="s">
        <v>31</v>
      </c>
      <c r="B3" s="116">
        <v>18235</v>
      </c>
      <c r="C3" s="116">
        <v>19260</v>
      </c>
      <c r="D3" s="116">
        <v>19766</v>
      </c>
      <c r="E3" s="116">
        <v>16643</v>
      </c>
      <c r="F3" s="116">
        <v>36460</v>
      </c>
    </row>
    <row r="4" spans="1:6" ht="24" customHeight="1">
      <c r="A4" s="102" t="s">
        <v>32</v>
      </c>
      <c r="B4" s="117">
        <v>9.6000000000000002E-2</v>
      </c>
      <c r="C4" s="117">
        <v>0.111</v>
      </c>
      <c r="D4" s="117">
        <v>0.11</v>
      </c>
      <c r="E4" s="117">
        <v>8.6999999999999994E-2</v>
      </c>
      <c r="F4" s="117">
        <v>0.186</v>
      </c>
    </row>
    <row r="5" spans="1:6" ht="24" customHeight="1">
      <c r="A5" s="93" t="s">
        <v>33</v>
      </c>
      <c r="B5" s="118">
        <v>7.4999999999999997E-2</v>
      </c>
      <c r="C5" s="118">
        <v>8.2000000000000003E-2</v>
      </c>
      <c r="D5" s="118">
        <v>8.2000000000000003E-2</v>
      </c>
      <c r="E5" s="118">
        <v>6.6000000000000003E-2</v>
      </c>
      <c r="F5" s="118">
        <v>0.14799999999999999</v>
      </c>
    </row>
    <row r="6" spans="1:6" ht="24" customHeight="1">
      <c r="A6" s="102" t="s">
        <v>79</v>
      </c>
      <c r="B6" s="117">
        <v>1.2999999999999999E-2</v>
      </c>
      <c r="C6" s="117">
        <v>1.4999999999999999E-2</v>
      </c>
      <c r="D6" s="117">
        <v>1.7000000000000001E-2</v>
      </c>
      <c r="E6" s="117">
        <v>1.4999999999999999E-2</v>
      </c>
      <c r="F6" s="117">
        <v>3.2000000000000001E-2</v>
      </c>
    </row>
    <row r="7" spans="1:6" ht="24" customHeight="1">
      <c r="A7" s="102" t="s">
        <v>81</v>
      </c>
      <c r="B7" s="118">
        <v>0.42599999999999999</v>
      </c>
      <c r="C7" s="118">
        <v>0.45500000000000002</v>
      </c>
      <c r="D7" s="118">
        <v>0.46100000000000002</v>
      </c>
      <c r="E7" s="118">
        <v>0.48399999999999999</v>
      </c>
      <c r="F7" s="118">
        <v>0.438</v>
      </c>
    </row>
    <row r="8" spans="1:6" ht="24" customHeight="1">
      <c r="A8" s="102" t="s">
        <v>191</v>
      </c>
      <c r="B8" s="117">
        <v>1.7000000000000001E-2</v>
      </c>
      <c r="C8" s="117">
        <v>1.9E-2</v>
      </c>
      <c r="D8" s="117">
        <v>0.02</v>
      </c>
      <c r="E8" s="117">
        <v>2.1000000000000001E-2</v>
      </c>
      <c r="F8" s="117">
        <v>2.1000000000000001E-2</v>
      </c>
    </row>
    <row r="9" spans="1:6" ht="24" customHeight="1">
      <c r="A9" s="93" t="s">
        <v>7</v>
      </c>
      <c r="B9" s="119">
        <v>39670</v>
      </c>
      <c r="C9" s="119">
        <v>40814</v>
      </c>
      <c r="D9" s="119">
        <v>36271</v>
      </c>
      <c r="E9" s="119">
        <v>34650</v>
      </c>
      <c r="F9" s="119">
        <v>32324</v>
      </c>
    </row>
    <row r="10" spans="1:6" ht="24" customHeight="1">
      <c r="A10" s="102" t="s">
        <v>80</v>
      </c>
      <c r="B10" s="118">
        <v>2.4E-2</v>
      </c>
      <c r="C10" s="118">
        <v>2.7E-2</v>
      </c>
      <c r="D10" s="118">
        <v>2.5000000000000001E-2</v>
      </c>
      <c r="E10" s="118">
        <v>2.3E-2</v>
      </c>
      <c r="F10" s="117">
        <v>2.1999999999999999E-2</v>
      </c>
    </row>
    <row r="11" spans="1:6" ht="24" customHeight="1">
      <c r="A11" s="93" t="s">
        <v>38</v>
      </c>
      <c r="B11" s="120">
        <v>0.77</v>
      </c>
      <c r="C11" s="120">
        <v>0.81</v>
      </c>
      <c r="D11" s="120">
        <v>0.84</v>
      </c>
      <c r="E11" s="120">
        <v>0.7</v>
      </c>
      <c r="F11" s="120">
        <v>1.54</v>
      </c>
    </row>
    <row r="12" spans="1:6" ht="24" customHeight="1">
      <c r="A12" s="93" t="s">
        <v>115</v>
      </c>
      <c r="B12" s="118">
        <v>0.25800000000000001</v>
      </c>
      <c r="C12" s="118">
        <v>0.249</v>
      </c>
      <c r="D12" s="118">
        <v>0.26700000000000002</v>
      </c>
      <c r="E12" s="118">
        <v>0.30199999999999999</v>
      </c>
      <c r="F12" s="118">
        <v>0.30399999999999999</v>
      </c>
    </row>
    <row r="13" spans="1:6" ht="24" customHeight="1">
      <c r="A13" s="93" t="s">
        <v>36</v>
      </c>
      <c r="B13" s="119">
        <v>1426328</v>
      </c>
      <c r="C13" s="119">
        <v>1326041</v>
      </c>
      <c r="D13" s="119">
        <v>1192870</v>
      </c>
      <c r="E13" s="119">
        <v>1111157</v>
      </c>
      <c r="F13" s="119">
        <v>1118658</v>
      </c>
    </row>
    <row r="14" spans="1:6" ht="24" customHeight="1">
      <c r="A14" s="93" t="s">
        <v>123</v>
      </c>
      <c r="B14" s="118">
        <v>1.611</v>
      </c>
      <c r="C14" s="118">
        <v>1.536</v>
      </c>
      <c r="D14" s="118">
        <v>1.53</v>
      </c>
      <c r="E14" s="118">
        <v>1.4470000000000001</v>
      </c>
      <c r="F14" s="118">
        <v>1.452</v>
      </c>
    </row>
    <row r="15" spans="1:6" ht="24" customHeight="1">
      <c r="A15" s="93" t="s">
        <v>137</v>
      </c>
      <c r="B15" s="121">
        <v>1.61</v>
      </c>
      <c r="C15" s="121">
        <v>1.58</v>
      </c>
      <c r="D15" s="121">
        <v>1.57</v>
      </c>
      <c r="E15" s="121">
        <v>1.28</v>
      </c>
      <c r="F15" s="121">
        <v>1.1299999999999999</v>
      </c>
    </row>
    <row r="16" spans="1:6" ht="24" customHeight="1">
      <c r="A16" s="93" t="s">
        <v>34</v>
      </c>
      <c r="B16" s="121">
        <v>1.43</v>
      </c>
      <c r="C16" s="121">
        <v>1.66</v>
      </c>
      <c r="D16" s="121">
        <v>1.79</v>
      </c>
      <c r="E16" s="121">
        <v>1.54</v>
      </c>
      <c r="F16" s="121">
        <v>1.36</v>
      </c>
    </row>
    <row r="17" spans="1:6" ht="24" customHeight="1">
      <c r="A17" s="93" t="s">
        <v>35</v>
      </c>
      <c r="B17" s="122">
        <v>7.69</v>
      </c>
      <c r="C17" s="122">
        <v>5.34</v>
      </c>
      <c r="D17" s="122">
        <v>9.31</v>
      </c>
      <c r="E17" s="122">
        <v>7.43</v>
      </c>
      <c r="F17" s="122">
        <v>3.6</v>
      </c>
    </row>
    <row r="18" spans="1:6" ht="24" customHeight="1">
      <c r="A18" s="93" t="s">
        <v>37</v>
      </c>
      <c r="B18" s="116">
        <v>893</v>
      </c>
      <c r="C18" s="116">
        <v>919</v>
      </c>
      <c r="D18" s="116">
        <v>997</v>
      </c>
      <c r="E18" s="116">
        <v>1012</v>
      </c>
      <c r="F18" s="116">
        <v>1063</v>
      </c>
    </row>
    <row r="19" spans="1:6" ht="24" customHeight="1">
      <c r="A19" s="93" t="s">
        <v>39</v>
      </c>
      <c r="B19" s="120">
        <v>0.42</v>
      </c>
      <c r="C19" s="120">
        <v>1.05</v>
      </c>
      <c r="D19" s="120">
        <v>1.05</v>
      </c>
      <c r="E19" s="120">
        <v>1.2</v>
      </c>
      <c r="F19" s="120">
        <v>1</v>
      </c>
    </row>
    <row r="20" spans="1:6" ht="9" customHeight="1"/>
    <row r="21" spans="1:6">
      <c r="A21" s="13" t="s">
        <v>117</v>
      </c>
      <c r="B21" s="13"/>
      <c r="C21" s="13"/>
    </row>
    <row r="22" spans="1:6">
      <c r="A22" s="13" t="s">
        <v>82</v>
      </c>
      <c r="B22" s="13"/>
      <c r="C22" s="13"/>
    </row>
    <row r="23" spans="1:6">
      <c r="A23" s="13" t="s">
        <v>118</v>
      </c>
      <c r="B23" s="13"/>
      <c r="C23" s="13"/>
      <c r="D23" s="14"/>
      <c r="E23" s="14"/>
      <c r="F23" s="14"/>
    </row>
    <row r="24" spans="1:6">
      <c r="A24" s="13"/>
      <c r="B24" s="13"/>
      <c r="C24" s="13"/>
      <c r="D24" s="14"/>
      <c r="E24" s="14"/>
      <c r="F24" s="14"/>
    </row>
    <row r="25" spans="1:6" ht="9" customHeight="1"/>
    <row r="26" spans="1:6" ht="24" customHeight="1">
      <c r="A26" s="33" t="s">
        <v>4</v>
      </c>
      <c r="B26" s="64"/>
      <c r="C26" s="64"/>
    </row>
    <row r="31" spans="1:6" ht="41.25" customHeight="1"/>
  </sheetData>
  <hyperlinks>
    <hyperlink ref="A26" location="Efnisyfirlit!Print_Area" display="Aftur í efnisyfirlit"/>
  </hyperlinks>
  <pageMargins left="0.70866141732283472" right="0.19685039370078741" top="0.74803149606299213" bottom="0.15748031496062992" header="0.31496062992125984" footer="0.19685039370078741"/>
  <pageSetup paperSize="9" scale="95" orientation="landscape" r:id="rId1"/>
  <headerFooter scaleWithDoc="0" alignWithMargins="0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U31"/>
  <sheetViews>
    <sheetView zoomScale="80" zoomScaleNormal="80" zoomScaleSheetLayoutView="90" zoomScalePageLayoutView="165" workbookViewId="0">
      <selection activeCell="B17" sqref="B17"/>
    </sheetView>
  </sheetViews>
  <sheetFormatPr defaultColWidth="11.5546875" defaultRowHeight="15"/>
  <cols>
    <col min="1" max="1" width="31.21875" style="7" customWidth="1"/>
    <col min="2" max="2" width="9.21875" style="7" customWidth="1"/>
    <col min="3" max="3" width="9.44140625" style="7" customWidth="1"/>
    <col min="4" max="9" width="8.21875" style="7" customWidth="1"/>
    <col min="10" max="11" width="8.109375" style="7" customWidth="1"/>
    <col min="12" max="16384" width="11.5546875" style="7"/>
  </cols>
  <sheetData>
    <row r="1" spans="1:21" s="18" customFormat="1" ht="24" customHeight="1">
      <c r="A1" s="65" t="s">
        <v>30</v>
      </c>
      <c r="B1" s="69"/>
      <c r="C1" s="66"/>
      <c r="D1" s="66"/>
      <c r="E1" s="66"/>
      <c r="F1" s="66"/>
      <c r="G1" s="66"/>
      <c r="H1" s="69"/>
      <c r="I1" s="69"/>
      <c r="J1" s="69"/>
      <c r="K1" s="109"/>
    </row>
    <row r="2" spans="1:21" s="18" customFormat="1" ht="24" customHeight="1">
      <c r="A2" s="67" t="s">
        <v>6</v>
      </c>
      <c r="B2" s="71" t="s">
        <v>194</v>
      </c>
      <c r="C2" s="71" t="s">
        <v>174</v>
      </c>
      <c r="D2" s="71" t="s">
        <v>160</v>
      </c>
      <c r="E2" s="71" t="s">
        <v>151</v>
      </c>
      <c r="F2" s="71" t="s">
        <v>150</v>
      </c>
      <c r="G2" s="71" t="s">
        <v>149</v>
      </c>
      <c r="H2" s="71" t="s">
        <v>147</v>
      </c>
      <c r="I2" s="71" t="s">
        <v>145</v>
      </c>
      <c r="J2" s="71" t="s">
        <v>144</v>
      </c>
      <c r="K2" s="110" t="s">
        <v>139</v>
      </c>
    </row>
    <row r="3" spans="1:21" ht="24" customHeight="1">
      <c r="A3" s="93" t="s">
        <v>31</v>
      </c>
      <c r="B3" s="100">
        <v>341</v>
      </c>
      <c r="C3" s="100">
        <v>-3628</v>
      </c>
      <c r="D3" s="100">
        <v>3875</v>
      </c>
      <c r="E3" s="101">
        <v>3247</v>
      </c>
      <c r="F3" s="101">
        <v>4329</v>
      </c>
      <c r="G3" s="101">
        <v>6784</v>
      </c>
      <c r="H3" s="100">
        <v>3867</v>
      </c>
      <c r="I3" s="100">
        <v>3780</v>
      </c>
      <c r="J3" s="100">
        <v>3511</v>
      </c>
      <c r="K3" s="101">
        <v>8102</v>
      </c>
    </row>
    <row r="4" spans="1:21" ht="24" customHeight="1">
      <c r="A4" s="102" t="s">
        <v>83</v>
      </c>
      <c r="B4" s="103">
        <v>-8.9999999999999993E-3</v>
      </c>
      <c r="C4" s="103">
        <v>-5.3999999999999999E-2</v>
      </c>
      <c r="D4" s="103">
        <v>0.08</v>
      </c>
      <c r="E4" s="103">
        <v>0.08</v>
      </c>
      <c r="F4" s="103">
        <v>9.5000000000000001E-2</v>
      </c>
      <c r="G4" s="103">
        <v>0.129</v>
      </c>
      <c r="H4" s="103">
        <v>9.4E-2</v>
      </c>
      <c r="I4" s="103">
        <v>9.1999999999999998E-2</v>
      </c>
      <c r="J4" s="103">
        <v>8.8999999999999996E-2</v>
      </c>
      <c r="K4" s="103">
        <v>0.16800000000000001</v>
      </c>
    </row>
    <row r="5" spans="1:21" ht="24" customHeight="1">
      <c r="A5" s="93" t="s">
        <v>33</v>
      </c>
      <c r="B5" s="103">
        <v>6.0000000000000001E-3</v>
      </c>
      <c r="C5" s="103">
        <v>-5.8999999999999997E-2</v>
      </c>
      <c r="D5" s="103">
        <v>6.3E-2</v>
      </c>
      <c r="E5" s="104">
        <v>5.3999999999999999E-2</v>
      </c>
      <c r="F5" s="104">
        <v>7.0999999999999994E-2</v>
      </c>
      <c r="G5" s="104">
        <v>0.112</v>
      </c>
      <c r="H5" s="103">
        <v>6.5000000000000002E-2</v>
      </c>
      <c r="I5" s="103">
        <v>6.5000000000000002E-2</v>
      </c>
      <c r="J5" s="103">
        <v>6.0999999999999999E-2</v>
      </c>
      <c r="K5" s="104">
        <v>0.13700000000000001</v>
      </c>
    </row>
    <row r="6" spans="1:21" ht="24" customHeight="1">
      <c r="A6" s="93" t="s">
        <v>184</v>
      </c>
      <c r="B6" s="103">
        <v>1E-3</v>
      </c>
      <c r="C6" s="103">
        <v>-0.01</v>
      </c>
      <c r="D6" s="103">
        <v>1.0999999999999999E-2</v>
      </c>
      <c r="E6" s="103">
        <v>8.9999999999999993E-3</v>
      </c>
      <c r="F6" s="103">
        <v>1.2E-2</v>
      </c>
      <c r="G6" s="103">
        <v>0.02</v>
      </c>
      <c r="H6" s="103">
        <v>1.2E-2</v>
      </c>
      <c r="I6" s="103">
        <v>1.2E-2</v>
      </c>
      <c r="J6" s="103">
        <v>1.0999999999999999E-2</v>
      </c>
      <c r="K6" s="103">
        <v>2.7E-2</v>
      </c>
    </row>
    <row r="7" spans="1:21" ht="24" customHeight="1">
      <c r="A7" s="93" t="s">
        <v>85</v>
      </c>
      <c r="B7" s="103">
        <v>0.42699999999999999</v>
      </c>
      <c r="C7" s="103">
        <v>0.72599999999999998</v>
      </c>
      <c r="D7" s="103">
        <v>0.46200000000000002</v>
      </c>
      <c r="E7" s="104">
        <v>0.439</v>
      </c>
      <c r="F7" s="104">
        <v>0.42299999999999999</v>
      </c>
      <c r="G7" s="104">
        <v>0.38700000000000001</v>
      </c>
      <c r="H7" s="103">
        <v>0.47299999999999998</v>
      </c>
      <c r="I7" s="103">
        <v>0.45900000000000002</v>
      </c>
      <c r="J7" s="103">
        <v>0.53600000000000003</v>
      </c>
      <c r="K7" s="104">
        <v>0.379</v>
      </c>
    </row>
    <row r="8" spans="1:21" ht="24" customHeight="1">
      <c r="A8" s="105" t="s">
        <v>191</v>
      </c>
      <c r="B8" s="106">
        <v>1.6E-2</v>
      </c>
      <c r="C8" s="106">
        <v>1.7000000000000001E-2</v>
      </c>
      <c r="D8" s="106">
        <v>1.7999999999999999E-2</v>
      </c>
      <c r="E8" s="106">
        <v>1.4999999999999999E-2</v>
      </c>
      <c r="F8" s="106">
        <v>1.7000000000000001E-2</v>
      </c>
      <c r="G8" s="106">
        <v>1.7999999999999999E-2</v>
      </c>
      <c r="H8" s="106">
        <v>1.9E-2</v>
      </c>
      <c r="I8" s="106">
        <v>1.7000000000000001E-2</v>
      </c>
      <c r="J8" s="106">
        <v>0.02</v>
      </c>
      <c r="K8" s="106">
        <v>0.02</v>
      </c>
    </row>
    <row r="9" spans="1:21" ht="24" customHeight="1">
      <c r="A9" s="93" t="s">
        <v>7</v>
      </c>
      <c r="B9" s="100">
        <v>9512</v>
      </c>
      <c r="C9" s="100">
        <v>9427</v>
      </c>
      <c r="D9" s="100">
        <v>9580</v>
      </c>
      <c r="E9" s="101">
        <v>9631</v>
      </c>
      <c r="F9" s="101">
        <v>10214</v>
      </c>
      <c r="G9" s="101">
        <v>10245</v>
      </c>
      <c r="H9" s="100">
        <v>10968</v>
      </c>
      <c r="I9" s="100">
        <v>10370</v>
      </c>
      <c r="J9" s="100">
        <v>9835</v>
      </c>
      <c r="K9" s="101">
        <v>9641</v>
      </c>
    </row>
    <row r="10" spans="1:21" ht="24" customHeight="1">
      <c r="A10" s="102" t="s">
        <v>84</v>
      </c>
      <c r="B10" s="103">
        <v>2.1000000000000001E-2</v>
      </c>
      <c r="C10" s="103">
        <v>2.1999999999999999E-2</v>
      </c>
      <c r="D10" s="103">
        <v>2.3E-2</v>
      </c>
      <c r="E10" s="104">
        <v>2.3E-2</v>
      </c>
      <c r="F10" s="104">
        <v>2.3E-2</v>
      </c>
      <c r="G10" s="104">
        <v>2.5000000000000001E-2</v>
      </c>
      <c r="H10" s="103">
        <v>2.8000000000000001E-2</v>
      </c>
      <c r="I10" s="103">
        <v>2.7E-2</v>
      </c>
      <c r="J10" s="103">
        <v>2.7E-2</v>
      </c>
      <c r="K10" s="104">
        <v>2.7E-2</v>
      </c>
    </row>
    <row r="11" spans="1:21" ht="24" customHeight="1">
      <c r="A11" s="93" t="s">
        <v>156</v>
      </c>
      <c r="B11" s="103">
        <v>0.249</v>
      </c>
      <c r="C11" s="103">
        <v>0.248</v>
      </c>
      <c r="D11" s="103">
        <v>0.25800000000000001</v>
      </c>
      <c r="E11" s="104">
        <v>0.23599999999999999</v>
      </c>
      <c r="F11" s="104">
        <v>0.23699999999999999</v>
      </c>
      <c r="G11" s="104">
        <v>0.23799999999999999</v>
      </c>
      <c r="H11" s="103">
        <v>0.249</v>
      </c>
      <c r="I11" s="103">
        <v>0.248</v>
      </c>
      <c r="J11" s="103">
        <v>0.24099999999999999</v>
      </c>
      <c r="K11" s="104">
        <v>0.247</v>
      </c>
    </row>
    <row r="12" spans="1:21" ht="24" customHeight="1">
      <c r="A12" s="93" t="s">
        <v>36</v>
      </c>
      <c r="B12" s="100">
        <v>1501110</v>
      </c>
      <c r="C12" s="100">
        <v>1523188</v>
      </c>
      <c r="D12" s="100">
        <v>1426328</v>
      </c>
      <c r="E12" s="101">
        <v>1415262</v>
      </c>
      <c r="F12" s="101">
        <v>1402835</v>
      </c>
      <c r="G12" s="101">
        <v>1379298</v>
      </c>
      <c r="H12" s="100">
        <v>1326041</v>
      </c>
      <c r="I12" s="100">
        <v>1317205</v>
      </c>
      <c r="J12" s="100">
        <v>1249853</v>
      </c>
      <c r="K12" s="101">
        <v>1206148</v>
      </c>
    </row>
    <row r="13" spans="1:21" ht="24" customHeight="1">
      <c r="A13" s="93" t="s">
        <v>123</v>
      </c>
      <c r="B13" s="103">
        <v>1.579</v>
      </c>
      <c r="C13" s="103">
        <v>1.577</v>
      </c>
      <c r="D13" s="103">
        <v>1.611</v>
      </c>
      <c r="E13" s="104">
        <v>1.615</v>
      </c>
      <c r="F13" s="104">
        <v>1.62</v>
      </c>
      <c r="G13" s="104">
        <v>1.5760000000000001</v>
      </c>
      <c r="H13" s="103">
        <v>1.536</v>
      </c>
      <c r="I13" s="103">
        <v>1.4990000000000001</v>
      </c>
      <c r="J13" s="103">
        <v>1.5109999999999999</v>
      </c>
      <c r="K13" s="104">
        <v>1.506</v>
      </c>
    </row>
    <row r="14" spans="1:21" s="83" customFormat="1" ht="24" customHeight="1">
      <c r="A14" s="93" t="s">
        <v>137</v>
      </c>
      <c r="B14" s="107">
        <v>1.91</v>
      </c>
      <c r="C14" s="107">
        <v>1.96</v>
      </c>
      <c r="D14" s="107">
        <v>1.61</v>
      </c>
      <c r="E14" s="108">
        <v>1.86</v>
      </c>
      <c r="F14" s="108">
        <v>1.74</v>
      </c>
      <c r="G14" s="108">
        <v>2.4300000000000002</v>
      </c>
      <c r="H14" s="107">
        <v>1.58</v>
      </c>
      <c r="I14" s="107">
        <v>1.54</v>
      </c>
      <c r="J14" s="107">
        <v>1.64</v>
      </c>
      <c r="K14" s="108">
        <v>1.71</v>
      </c>
      <c r="M14" s="7"/>
      <c r="N14" s="7"/>
      <c r="O14" s="7"/>
      <c r="P14" s="7"/>
      <c r="Q14" s="7"/>
      <c r="R14" s="7"/>
      <c r="S14" s="7"/>
      <c r="T14" s="7"/>
      <c r="U14" s="7"/>
    </row>
    <row r="15" spans="1:21" ht="24" customHeight="1">
      <c r="A15" s="93" t="s">
        <v>34</v>
      </c>
      <c r="B15" s="107">
        <v>1.21</v>
      </c>
      <c r="C15" s="107">
        <v>1.27</v>
      </c>
      <c r="D15" s="107">
        <v>1.43</v>
      </c>
      <c r="E15" s="108">
        <v>1.58</v>
      </c>
      <c r="F15" s="108">
        <v>1.64</v>
      </c>
      <c r="G15" s="108">
        <v>1.65</v>
      </c>
      <c r="H15" s="107">
        <v>1.66</v>
      </c>
      <c r="I15" s="107">
        <v>1.68</v>
      </c>
      <c r="J15" s="107">
        <v>1.65</v>
      </c>
      <c r="K15" s="108">
        <v>1.68</v>
      </c>
    </row>
    <row r="16" spans="1:21" ht="24" customHeight="1">
      <c r="A16" s="93" t="s">
        <v>35</v>
      </c>
      <c r="B16" s="107">
        <v>4.76</v>
      </c>
      <c r="C16" s="107">
        <v>4.8899999999999997</v>
      </c>
      <c r="D16" s="107">
        <v>7.69</v>
      </c>
      <c r="E16" s="107">
        <v>5.77</v>
      </c>
      <c r="F16" s="108">
        <v>5.55</v>
      </c>
      <c r="G16" s="108">
        <v>4.34</v>
      </c>
      <c r="H16" s="107">
        <v>5.34</v>
      </c>
      <c r="I16" s="107">
        <v>3.92</v>
      </c>
      <c r="J16" s="107">
        <v>7.43</v>
      </c>
      <c r="K16" s="107">
        <v>7.51</v>
      </c>
    </row>
    <row r="17" spans="1:11" ht="24" customHeight="1">
      <c r="A17" s="93" t="s">
        <v>37</v>
      </c>
      <c r="B17" s="100">
        <v>872</v>
      </c>
      <c r="C17" s="100">
        <v>886</v>
      </c>
      <c r="D17" s="100">
        <v>893</v>
      </c>
      <c r="E17" s="101">
        <v>903</v>
      </c>
      <c r="F17" s="101">
        <v>903</v>
      </c>
      <c r="G17" s="101">
        <v>922</v>
      </c>
      <c r="H17" s="100">
        <v>919</v>
      </c>
      <c r="I17" s="100">
        <v>948</v>
      </c>
      <c r="J17" s="100">
        <v>955</v>
      </c>
      <c r="K17" s="101">
        <v>998</v>
      </c>
    </row>
    <row r="18" spans="1:11" ht="7.5" customHeight="1"/>
    <row r="19" spans="1:11" ht="19.5" customHeight="1">
      <c r="A19" s="56" t="s">
        <v>86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ht="6" customHeight="1"/>
    <row r="21" spans="1:11">
      <c r="A21" s="13" t="s">
        <v>181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>
      <c r="A22" s="13" t="s">
        <v>116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>
      <c r="A23" s="13" t="s">
        <v>182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>
      <c r="A24" s="13" t="s">
        <v>183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>
      <c r="A25" s="13" t="s">
        <v>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9" customHeight="1"/>
    <row r="27" spans="1:11" ht="24" customHeight="1">
      <c r="A27" s="33" t="s">
        <v>4</v>
      </c>
      <c r="B27" s="33"/>
      <c r="C27" s="33"/>
      <c r="D27" s="64"/>
      <c r="E27" s="64"/>
      <c r="F27" s="64"/>
      <c r="G27" s="64"/>
      <c r="H27" s="64"/>
      <c r="I27" s="64"/>
      <c r="J27" s="64"/>
      <c r="K27" s="64"/>
    </row>
    <row r="28" spans="1:11" ht="24" customHeight="1"/>
    <row r="29" spans="1:11" ht="24" customHeight="1"/>
    <row r="31" spans="1:11" ht="41.25" customHeight="1"/>
  </sheetData>
  <hyperlinks>
    <hyperlink ref="A27" location="Efnisyfirlit!Print_Area" display="Aftur í efnisyfirlit"/>
  </hyperlinks>
  <pageMargins left="0.70866141732283472" right="0.19685039370078741" top="0.74803149606299213" bottom="0.39370078740157483" header="0.31496062992125984" footer="0.19685039370078741"/>
  <pageSetup paperSize="9" scale="84" orientation="landscape" r:id="rId1"/>
  <headerFooter scaleWithDoc="0" alignWithMargins="0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H34"/>
  <sheetViews>
    <sheetView view="pageBreakPreview" zoomScale="90" zoomScaleNormal="90" zoomScaleSheetLayoutView="90" zoomScalePageLayoutView="128" workbookViewId="0">
      <selection activeCell="M32" sqref="M32:M33"/>
    </sheetView>
  </sheetViews>
  <sheetFormatPr defaultColWidth="11.5546875" defaultRowHeight="15" outlineLevelRow="1"/>
  <cols>
    <col min="1" max="1" width="28.6640625" style="7" customWidth="1"/>
    <col min="2" max="14" width="11.5546875" style="7"/>
    <col min="15" max="15" width="17.6640625" style="7" customWidth="1"/>
    <col min="16" max="16384" width="11.5546875" style="7"/>
  </cols>
  <sheetData>
    <row r="1" spans="1:8" ht="24" customHeight="1">
      <c r="A1" s="73" t="s">
        <v>195</v>
      </c>
      <c r="B1" s="76" t="s">
        <v>64</v>
      </c>
      <c r="C1" s="77"/>
      <c r="D1" s="77"/>
      <c r="E1" s="77"/>
      <c r="F1" s="77"/>
      <c r="G1" s="76" t="s">
        <v>62</v>
      </c>
      <c r="H1" s="78"/>
    </row>
    <row r="2" spans="1:8" ht="24" customHeight="1">
      <c r="A2" s="67" t="s">
        <v>6</v>
      </c>
      <c r="B2" s="79" t="s">
        <v>61</v>
      </c>
      <c r="C2" s="79" t="s">
        <v>43</v>
      </c>
      <c r="D2" s="79" t="s">
        <v>44</v>
      </c>
      <c r="E2" s="79" t="s">
        <v>45</v>
      </c>
      <c r="F2" s="79" t="s">
        <v>46</v>
      </c>
      <c r="G2" s="79" t="s">
        <v>63</v>
      </c>
      <c r="H2" s="80" t="s">
        <v>23</v>
      </c>
    </row>
    <row r="3" spans="1:8" ht="24" customHeight="1">
      <c r="A3" s="93" t="s">
        <v>7</v>
      </c>
      <c r="B3" s="94">
        <v>8466</v>
      </c>
      <c r="C3" s="94">
        <v>9430</v>
      </c>
      <c r="D3" s="95">
        <v>193</v>
      </c>
      <c r="E3" s="94">
        <v>910</v>
      </c>
      <c r="F3" s="95">
        <v>-69</v>
      </c>
      <c r="G3" s="95">
        <v>9</v>
      </c>
      <c r="H3" s="94">
        <f>SUM(B3:G3)</f>
        <v>18939</v>
      </c>
    </row>
    <row r="4" spans="1:8" ht="24" customHeight="1">
      <c r="A4" s="93" t="s">
        <v>8</v>
      </c>
      <c r="B4" s="94">
        <v>1600</v>
      </c>
      <c r="C4" s="94">
        <v>349</v>
      </c>
      <c r="D4" s="94">
        <v>1904</v>
      </c>
      <c r="E4" s="94">
        <v>-226</v>
      </c>
      <c r="F4" s="94">
        <v>89</v>
      </c>
      <c r="G4" s="94">
        <v>-118</v>
      </c>
      <c r="H4" s="94">
        <f>SUM(B4:G4)</f>
        <v>3598</v>
      </c>
    </row>
    <row r="5" spans="1:8" ht="24" customHeight="1">
      <c r="A5" s="93" t="s">
        <v>77</v>
      </c>
      <c r="B5" s="94">
        <v>-2392</v>
      </c>
      <c r="C5" s="94">
        <v>-11031</v>
      </c>
      <c r="D5" s="94">
        <v>-2</v>
      </c>
      <c r="E5" s="94">
        <v>-8</v>
      </c>
      <c r="F5" s="94">
        <v>-2</v>
      </c>
      <c r="G5" s="94">
        <v>0</v>
      </c>
      <c r="H5" s="94">
        <f>SUM(B5:G5)</f>
        <v>-13435</v>
      </c>
    </row>
    <row r="6" spans="1:8" ht="24" customHeight="1">
      <c r="A6" s="93" t="s">
        <v>76</v>
      </c>
      <c r="B6" s="94">
        <v>166</v>
      </c>
      <c r="C6" s="94">
        <v>-1872</v>
      </c>
      <c r="D6" s="94">
        <v>-2</v>
      </c>
      <c r="E6" s="94">
        <v>1871</v>
      </c>
      <c r="F6" s="94">
        <v>22</v>
      </c>
      <c r="G6" s="94">
        <v>-12</v>
      </c>
      <c r="H6" s="94">
        <f>SUM(B6:G6)</f>
        <v>173</v>
      </c>
    </row>
    <row r="7" spans="1:8" ht="24" customHeight="1">
      <c r="A7" s="96" t="s">
        <v>40</v>
      </c>
      <c r="B7" s="97">
        <f t="shared" ref="B7:H7" si="0">SUM(B3:B6)</f>
        <v>7840</v>
      </c>
      <c r="C7" s="97">
        <f t="shared" si="0"/>
        <v>-3124</v>
      </c>
      <c r="D7" s="97">
        <f t="shared" si="0"/>
        <v>2093</v>
      </c>
      <c r="E7" s="97">
        <f t="shared" si="0"/>
        <v>2547</v>
      </c>
      <c r="F7" s="97">
        <f t="shared" si="0"/>
        <v>40</v>
      </c>
      <c r="G7" s="97">
        <f t="shared" si="0"/>
        <v>-121</v>
      </c>
      <c r="H7" s="97">
        <f t="shared" si="0"/>
        <v>9275</v>
      </c>
    </row>
    <row r="8" spans="1:8" ht="24" customHeight="1">
      <c r="A8" s="93" t="s">
        <v>14</v>
      </c>
      <c r="B8" s="94">
        <v>-3306</v>
      </c>
      <c r="C8" s="94">
        <v>-1191</v>
      </c>
      <c r="D8" s="94">
        <v>-1252</v>
      </c>
      <c r="E8" s="94">
        <v>-884</v>
      </c>
      <c r="F8" s="94">
        <v>-5777</v>
      </c>
      <c r="G8" s="94">
        <v>128</v>
      </c>
      <c r="H8" s="94">
        <f>SUM(B8:G8)</f>
        <v>-12282</v>
      </c>
    </row>
    <row r="9" spans="1:8" ht="24" customHeight="1">
      <c r="A9" s="93" t="s">
        <v>170</v>
      </c>
      <c r="B9" s="94">
        <v>-286</v>
      </c>
      <c r="C9" s="94">
        <v>-291</v>
      </c>
      <c r="D9" s="94">
        <v>-7</v>
      </c>
      <c r="E9" s="94">
        <v>-282</v>
      </c>
      <c r="F9" s="94">
        <v>-9</v>
      </c>
      <c r="G9" s="94">
        <v>0</v>
      </c>
      <c r="H9" s="94">
        <f>SUM(B9:G9)</f>
        <v>-875</v>
      </c>
    </row>
    <row r="10" spans="1:8" ht="24" hidden="1" customHeight="1" outlineLevel="1">
      <c r="A10" s="98" t="s">
        <v>15</v>
      </c>
      <c r="B10" s="99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ht="24" customHeight="1" collapsed="1">
      <c r="A11" s="96" t="s">
        <v>175</v>
      </c>
      <c r="B11" s="97">
        <f>SUM(B7:B9)</f>
        <v>4248</v>
      </c>
      <c r="C11" s="97">
        <f t="shared" ref="C11:G11" si="1">SUM(C7:C9)</f>
        <v>-4606</v>
      </c>
      <c r="D11" s="97">
        <f t="shared" si="1"/>
        <v>834</v>
      </c>
      <c r="E11" s="97">
        <f t="shared" si="1"/>
        <v>1381</v>
      </c>
      <c r="F11" s="97">
        <f t="shared" si="1"/>
        <v>-5746</v>
      </c>
      <c r="G11" s="97">
        <f t="shared" si="1"/>
        <v>7</v>
      </c>
      <c r="H11" s="97">
        <f>SUM(H7:H9)</f>
        <v>-3882</v>
      </c>
    </row>
    <row r="12" spans="1:8" ht="24" customHeight="1">
      <c r="A12" s="93" t="s">
        <v>176</v>
      </c>
      <c r="B12" s="94">
        <v>-2094</v>
      </c>
      <c r="C12" s="94">
        <v>-1318</v>
      </c>
      <c r="D12" s="94">
        <v>-725</v>
      </c>
      <c r="E12" s="94">
        <v>-385</v>
      </c>
      <c r="F12" s="94">
        <v>4522</v>
      </c>
      <c r="G12" s="94">
        <v>0</v>
      </c>
      <c r="H12" s="94">
        <v>0</v>
      </c>
    </row>
    <row r="13" spans="1:8" ht="24" customHeight="1">
      <c r="A13" s="96" t="s">
        <v>88</v>
      </c>
      <c r="B13" s="97">
        <f>SUM(B11:B12)</f>
        <v>2154</v>
      </c>
      <c r="C13" s="97">
        <f t="shared" ref="C13:H13" si="2">SUM(C11:C12)</f>
        <v>-5924</v>
      </c>
      <c r="D13" s="97">
        <f t="shared" si="2"/>
        <v>109</v>
      </c>
      <c r="E13" s="97">
        <f t="shared" si="2"/>
        <v>996</v>
      </c>
      <c r="F13" s="97">
        <f t="shared" si="2"/>
        <v>-1224</v>
      </c>
      <c r="G13" s="97">
        <f t="shared" si="2"/>
        <v>7</v>
      </c>
      <c r="H13" s="97">
        <f t="shared" si="2"/>
        <v>-3882</v>
      </c>
    </row>
    <row r="14" spans="1:8" ht="24" customHeight="1">
      <c r="A14" s="93" t="s">
        <v>171</v>
      </c>
      <c r="B14" s="94">
        <v>-873</v>
      </c>
      <c r="C14" s="94">
        <v>860</v>
      </c>
      <c r="D14" s="94">
        <v>-444</v>
      </c>
      <c r="E14" s="94">
        <v>-271</v>
      </c>
      <c r="F14" s="94">
        <v>1323</v>
      </c>
      <c r="G14" s="94">
        <v>0</v>
      </c>
      <c r="H14" s="94">
        <f>SUM(B14:G14)</f>
        <v>595</v>
      </c>
    </row>
    <row r="15" spans="1:8" ht="24" customHeight="1">
      <c r="A15" s="96" t="s">
        <v>177</v>
      </c>
      <c r="B15" s="97">
        <f>SUM(B13:B14)</f>
        <v>1281</v>
      </c>
      <c r="C15" s="97">
        <f t="shared" ref="C15:G15" si="3">SUM(C13:C14)</f>
        <v>-5064</v>
      </c>
      <c r="D15" s="97">
        <f t="shared" si="3"/>
        <v>-335</v>
      </c>
      <c r="E15" s="97">
        <f t="shared" si="3"/>
        <v>725</v>
      </c>
      <c r="F15" s="97">
        <f t="shared" si="3"/>
        <v>99</v>
      </c>
      <c r="G15" s="97">
        <f t="shared" si="3"/>
        <v>7</v>
      </c>
      <c r="H15" s="97">
        <f>SUM(H13:H14)</f>
        <v>-3287</v>
      </c>
    </row>
    <row r="16" spans="1:8" ht="24" customHeight="1">
      <c r="A16" s="91"/>
      <c r="B16" s="92"/>
      <c r="C16" s="92"/>
      <c r="D16" s="92"/>
      <c r="E16" s="92"/>
      <c r="F16" s="92"/>
      <c r="G16" s="92"/>
      <c r="H16" s="92"/>
    </row>
    <row r="17" spans="1:8" ht="24" customHeight="1">
      <c r="A17" s="93" t="s">
        <v>36</v>
      </c>
      <c r="B17" s="94">
        <v>535502</v>
      </c>
      <c r="C17" s="94">
        <v>626576</v>
      </c>
      <c r="D17" s="94">
        <v>18270</v>
      </c>
      <c r="E17" s="94">
        <v>590114</v>
      </c>
      <c r="F17" s="94">
        <v>15939</v>
      </c>
      <c r="G17" s="94">
        <v>-285291</v>
      </c>
      <c r="H17" s="94">
        <f>SUM(B17:G17)</f>
        <v>1501110</v>
      </c>
    </row>
    <row r="18" spans="1:8" ht="24" customHeight="1">
      <c r="A18" s="93" t="s">
        <v>41</v>
      </c>
      <c r="B18" s="94">
        <v>501039</v>
      </c>
      <c r="C18" s="94">
        <v>517657</v>
      </c>
      <c r="D18" s="94">
        <v>13884</v>
      </c>
      <c r="E18" s="94">
        <v>493435</v>
      </c>
      <c r="F18" s="94">
        <v>15939</v>
      </c>
      <c r="G18" s="94">
        <v>-285291</v>
      </c>
      <c r="H18" s="94">
        <f>SUM(B18:G18)</f>
        <v>1256663</v>
      </c>
    </row>
    <row r="19" spans="1:8" ht="24" customHeight="1">
      <c r="A19" s="93" t="s">
        <v>42</v>
      </c>
      <c r="B19" s="94">
        <v>34463</v>
      </c>
      <c r="C19" s="94">
        <v>108919</v>
      </c>
      <c r="D19" s="94">
        <v>4386</v>
      </c>
      <c r="E19" s="94">
        <v>96679</v>
      </c>
      <c r="F19" s="95">
        <v>0</v>
      </c>
      <c r="G19" s="95">
        <v>0</v>
      </c>
      <c r="H19" s="94">
        <f>SUM(B19:G19)</f>
        <v>244447</v>
      </c>
    </row>
    <row r="20" spans="1:8" ht="24" customHeight="1"/>
    <row r="21" spans="1:8" ht="24" customHeight="1">
      <c r="A21" s="33" t="s">
        <v>4</v>
      </c>
    </row>
    <row r="22" spans="1:8" ht="24" customHeight="1"/>
    <row r="23" spans="1:8" ht="24" customHeight="1"/>
    <row r="34" ht="41.25" customHeight="1"/>
  </sheetData>
  <hyperlinks>
    <hyperlink ref="A21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48"/>
  <sheetViews>
    <sheetView view="pageBreakPreview" zoomScale="90" zoomScaleNormal="80" zoomScaleSheetLayoutView="90" zoomScalePageLayoutView="128" workbookViewId="0">
      <selection activeCell="A56" sqref="A56"/>
    </sheetView>
  </sheetViews>
  <sheetFormatPr defaultColWidth="11.5546875" defaultRowHeight="15"/>
  <cols>
    <col min="1" max="1" width="37.77734375" style="7" customWidth="1"/>
    <col min="2" max="14" width="11.5546875" style="7"/>
    <col min="15" max="15" width="17.6640625" style="7" customWidth="1"/>
    <col min="16" max="16384" width="11.5546875" style="7"/>
  </cols>
  <sheetData>
    <row r="1" spans="1:10" ht="24" customHeight="1">
      <c r="A1" s="17" t="s">
        <v>119</v>
      </c>
      <c r="B1" s="46"/>
      <c r="C1" s="45"/>
      <c r="D1" s="45"/>
      <c r="E1" s="45"/>
      <c r="F1" s="45"/>
      <c r="G1" s="46"/>
      <c r="H1" s="45"/>
    </row>
    <row r="2" spans="1:10" ht="24" customHeight="1">
      <c r="A2" s="42"/>
      <c r="B2" s="44"/>
      <c r="C2" s="44"/>
      <c r="D2" s="44"/>
      <c r="E2" s="44"/>
      <c r="F2" s="44"/>
      <c r="G2" s="44"/>
      <c r="H2" s="44"/>
    </row>
    <row r="3" spans="1:10" ht="6.75" customHeight="1"/>
    <row r="4" spans="1:10" ht="24" customHeight="1" thickBot="1">
      <c r="A4" s="40" t="s">
        <v>119</v>
      </c>
      <c r="B4" s="40" t="s">
        <v>120</v>
      </c>
      <c r="C4" s="25"/>
      <c r="D4" s="25"/>
      <c r="E4" s="25"/>
      <c r="F4" s="35"/>
      <c r="G4" s="35"/>
      <c r="H4" s="35"/>
    </row>
    <row r="5" spans="1:10" ht="20.25" customHeight="1" thickTop="1">
      <c r="A5" s="85" t="s">
        <v>32</v>
      </c>
      <c r="B5" s="85" t="s">
        <v>196</v>
      </c>
      <c r="C5" s="28"/>
      <c r="D5" s="28"/>
      <c r="E5" s="28"/>
      <c r="F5" s="28"/>
      <c r="G5" s="28"/>
      <c r="H5" s="28"/>
    </row>
    <row r="6" spans="1:10" ht="5.25" customHeight="1">
      <c r="A6" s="85"/>
      <c r="B6" s="85"/>
      <c r="C6" s="28"/>
      <c r="D6" s="28"/>
      <c r="E6" s="28"/>
      <c r="F6" s="28"/>
      <c r="G6" s="28"/>
      <c r="H6" s="28"/>
    </row>
    <row r="7" spans="1:10" ht="20.25" customHeight="1">
      <c r="A7" s="85" t="s">
        <v>33</v>
      </c>
      <c r="B7" s="85" t="s">
        <v>197</v>
      </c>
      <c r="C7" s="28"/>
      <c r="D7" s="28"/>
      <c r="E7" s="28"/>
      <c r="F7" s="28"/>
      <c r="G7" s="28"/>
      <c r="H7" s="28"/>
    </row>
    <row r="8" spans="1:10" ht="5.25" customHeight="1">
      <c r="A8" s="85"/>
      <c r="B8" s="85"/>
      <c r="C8" s="28"/>
      <c r="D8" s="28"/>
      <c r="E8" s="28"/>
      <c r="F8" s="28"/>
      <c r="G8" s="28"/>
      <c r="H8" s="28"/>
    </row>
    <row r="9" spans="1:10" ht="20.25" customHeight="1">
      <c r="A9" s="85" t="s">
        <v>121</v>
      </c>
      <c r="B9" s="85" t="s">
        <v>178</v>
      </c>
      <c r="C9" s="28"/>
      <c r="D9" s="28"/>
      <c r="E9" s="28"/>
      <c r="F9" s="28"/>
      <c r="G9" s="28"/>
      <c r="H9" s="28"/>
      <c r="I9" s="60"/>
      <c r="J9" s="24"/>
    </row>
    <row r="10" spans="1:10" ht="5.25" customHeight="1">
      <c r="A10" s="84"/>
      <c r="B10" s="84"/>
      <c r="D10" s="28"/>
      <c r="E10" s="28"/>
      <c r="F10" s="28"/>
      <c r="G10" s="28"/>
      <c r="H10" s="28"/>
      <c r="I10" s="59"/>
      <c r="J10" s="24"/>
    </row>
    <row r="11" spans="1:10" ht="30.75" customHeight="1">
      <c r="A11" s="86" t="s">
        <v>166</v>
      </c>
      <c r="B11" s="85" t="s">
        <v>185</v>
      </c>
      <c r="C11" s="28"/>
      <c r="D11" s="28"/>
      <c r="E11" s="28"/>
      <c r="F11" s="28"/>
      <c r="G11" s="28"/>
      <c r="H11" s="28"/>
    </row>
    <row r="12" spans="1:10" ht="5.25" customHeight="1">
      <c r="A12" s="85"/>
      <c r="B12" s="85"/>
      <c r="C12" s="28"/>
      <c r="D12" s="28"/>
      <c r="E12" s="28"/>
      <c r="F12" s="28"/>
      <c r="G12" s="28"/>
      <c r="H12" s="28"/>
      <c r="I12" s="59"/>
      <c r="J12" s="24"/>
    </row>
    <row r="13" spans="1:10" ht="20.25" customHeight="1">
      <c r="A13" s="85" t="s">
        <v>148</v>
      </c>
      <c r="B13" s="85" t="s">
        <v>198</v>
      </c>
      <c r="C13" s="28"/>
      <c r="D13" s="28"/>
      <c r="E13" s="28"/>
      <c r="F13" s="28"/>
      <c r="G13" s="28"/>
      <c r="H13" s="28"/>
      <c r="I13" s="60"/>
      <c r="J13" s="24"/>
    </row>
    <row r="14" spans="1:10" ht="5.25" customHeight="1">
      <c r="A14" s="85"/>
      <c r="B14" s="85"/>
      <c r="C14" s="28"/>
      <c r="D14" s="28"/>
      <c r="E14" s="28"/>
      <c r="F14" s="28"/>
      <c r="G14" s="28"/>
      <c r="H14" s="28"/>
      <c r="I14" s="60"/>
      <c r="J14" s="24"/>
    </row>
    <row r="15" spans="1:10" ht="20.25" customHeight="1">
      <c r="A15" s="85" t="s">
        <v>109</v>
      </c>
      <c r="B15" s="85" t="s">
        <v>122</v>
      </c>
      <c r="C15" s="28"/>
      <c r="D15" s="28"/>
      <c r="E15" s="28"/>
      <c r="F15" s="28"/>
      <c r="G15" s="28"/>
      <c r="H15" s="28"/>
      <c r="I15" s="60"/>
      <c r="J15" s="24"/>
    </row>
    <row r="16" spans="1:10" ht="5.25" customHeight="1">
      <c r="A16" s="85"/>
      <c r="B16" s="85"/>
      <c r="C16" s="28"/>
      <c r="D16" s="28"/>
      <c r="E16" s="28"/>
      <c r="F16" s="28"/>
      <c r="G16" s="28"/>
      <c r="H16" s="28"/>
      <c r="I16" s="57"/>
      <c r="J16" s="24"/>
    </row>
    <row r="17" spans="1:10" ht="21" customHeight="1">
      <c r="A17" s="85" t="s">
        <v>127</v>
      </c>
      <c r="B17" s="85" t="s">
        <v>199</v>
      </c>
      <c r="C17" s="28"/>
      <c r="D17" s="28"/>
      <c r="E17" s="28"/>
      <c r="F17" s="28"/>
      <c r="G17" s="28"/>
      <c r="H17" s="28"/>
      <c r="I17" s="59"/>
      <c r="J17" s="24"/>
    </row>
    <row r="18" spans="1:10" ht="5.25" customHeight="1">
      <c r="A18" s="85"/>
      <c r="B18" s="85"/>
      <c r="C18" s="28"/>
      <c r="D18" s="28"/>
      <c r="E18" s="28"/>
      <c r="F18" s="28"/>
      <c r="G18" s="28"/>
      <c r="H18" s="28"/>
      <c r="I18" s="59"/>
      <c r="J18" s="24"/>
    </row>
    <row r="19" spans="1:10" ht="21" customHeight="1">
      <c r="A19" s="85" t="s">
        <v>156</v>
      </c>
      <c r="B19" s="85" t="s">
        <v>159</v>
      </c>
      <c r="C19" s="28"/>
      <c r="D19" s="28"/>
      <c r="E19" s="28"/>
      <c r="F19" s="28"/>
      <c r="G19" s="28"/>
      <c r="H19" s="28"/>
      <c r="I19" s="58"/>
      <c r="J19" s="24"/>
    </row>
    <row r="20" spans="1:10" ht="5.25" customHeight="1">
      <c r="A20" s="85"/>
      <c r="B20" s="85"/>
      <c r="C20" s="28"/>
      <c r="D20" s="28"/>
      <c r="E20" s="28"/>
      <c r="F20" s="28"/>
      <c r="G20" s="28"/>
      <c r="H20" s="28"/>
      <c r="I20" s="24"/>
      <c r="J20" s="24"/>
    </row>
    <row r="21" spans="1:10" ht="20.25" customHeight="1">
      <c r="A21" s="85" t="s">
        <v>186</v>
      </c>
      <c r="B21" s="85" t="s">
        <v>187</v>
      </c>
      <c r="C21" s="28"/>
      <c r="D21" s="28"/>
      <c r="E21" s="28"/>
      <c r="F21" s="28"/>
      <c r="G21" s="28"/>
      <c r="H21" s="28"/>
      <c r="I21" s="24"/>
      <c r="J21" s="24"/>
    </row>
    <row r="22" spans="1:10" ht="4.5" customHeight="1">
      <c r="A22" s="85"/>
      <c r="B22" s="85"/>
      <c r="C22" s="28"/>
      <c r="D22" s="28"/>
      <c r="E22" s="28"/>
      <c r="F22" s="28"/>
      <c r="G22" s="28"/>
      <c r="H22" s="28"/>
      <c r="I22" s="24"/>
      <c r="J22" s="24"/>
    </row>
    <row r="23" spans="1:10" ht="21.75" customHeight="1">
      <c r="A23" s="85" t="s">
        <v>130</v>
      </c>
      <c r="B23" s="85" t="s">
        <v>131</v>
      </c>
      <c r="C23" s="28"/>
      <c r="D23" s="28"/>
      <c r="E23" s="28"/>
      <c r="F23" s="28"/>
      <c r="G23" s="28"/>
      <c r="H23" s="28"/>
      <c r="I23" s="24"/>
      <c r="J23" s="24"/>
    </row>
    <row r="24" spans="1:10" ht="6" customHeight="1">
      <c r="A24" s="85"/>
      <c r="B24" s="85"/>
      <c r="C24" s="28"/>
      <c r="D24" s="28"/>
      <c r="E24" s="28"/>
      <c r="F24" s="28"/>
      <c r="G24" s="28"/>
      <c r="H24" s="28"/>
      <c r="I24" s="24"/>
      <c r="J24" s="24"/>
    </row>
    <row r="25" spans="1:10" ht="20.25" customHeight="1">
      <c r="A25" s="85" t="s">
        <v>132</v>
      </c>
      <c r="B25" s="85" t="s">
        <v>133</v>
      </c>
    </row>
    <row r="26" spans="1:10" ht="5.25" customHeight="1">
      <c r="A26" s="84"/>
      <c r="B26" s="84"/>
    </row>
    <row r="27" spans="1:10" ht="21" customHeight="1">
      <c r="A27" s="85" t="s">
        <v>188</v>
      </c>
      <c r="B27" s="85" t="s">
        <v>138</v>
      </c>
      <c r="C27" s="28"/>
      <c r="D27" s="28"/>
      <c r="E27" s="28"/>
      <c r="F27" s="28"/>
      <c r="G27" s="28"/>
      <c r="H27" s="28"/>
    </row>
    <row r="28" spans="1:10" ht="6.75" customHeight="1">
      <c r="A28" s="84"/>
      <c r="B28" s="84"/>
      <c r="C28" s="28"/>
      <c r="D28" s="28"/>
      <c r="E28" s="28"/>
      <c r="F28" s="28"/>
      <c r="G28" s="28"/>
      <c r="H28" s="28"/>
    </row>
    <row r="29" spans="1:10" ht="21" customHeight="1">
      <c r="A29" s="85" t="s">
        <v>189</v>
      </c>
      <c r="B29" s="85" t="s">
        <v>142</v>
      </c>
      <c r="C29" s="28"/>
      <c r="D29" s="28"/>
      <c r="E29" s="28"/>
      <c r="F29" s="28"/>
      <c r="G29" s="28"/>
      <c r="H29" s="28"/>
    </row>
    <row r="30" spans="1:10" ht="5.25" customHeight="1">
      <c r="A30" s="84"/>
      <c r="B30" s="84"/>
      <c r="C30" s="28"/>
      <c r="D30" s="28"/>
      <c r="E30" s="28"/>
      <c r="F30" s="28"/>
      <c r="G30" s="28"/>
      <c r="H30" s="28"/>
    </row>
    <row r="31" spans="1:10" ht="21.75" customHeight="1">
      <c r="A31" s="85" t="s">
        <v>157</v>
      </c>
      <c r="B31" s="85" t="s">
        <v>158</v>
      </c>
      <c r="C31" s="28"/>
      <c r="D31" s="28"/>
      <c r="E31" s="28"/>
      <c r="F31" s="28"/>
      <c r="G31" s="28"/>
      <c r="H31" s="28"/>
    </row>
    <row r="32" spans="1:10" ht="5.25" customHeight="1">
      <c r="A32" s="84"/>
      <c r="B32" s="84"/>
      <c r="C32" s="28"/>
      <c r="D32" s="28"/>
      <c r="E32" s="28"/>
      <c r="F32" s="28"/>
      <c r="G32" s="28"/>
      <c r="H32" s="28"/>
    </row>
    <row r="33" spans="1:8" ht="21" customHeight="1">
      <c r="A33" s="86" t="s">
        <v>123</v>
      </c>
      <c r="B33" s="85" t="s">
        <v>124</v>
      </c>
      <c r="C33" s="28"/>
      <c r="D33" s="28"/>
      <c r="E33" s="28"/>
      <c r="F33" s="28"/>
      <c r="G33" s="28"/>
      <c r="H33" s="28"/>
    </row>
    <row r="34" spans="1:8" ht="5.25" customHeight="1">
      <c r="A34" s="84"/>
      <c r="B34" s="84"/>
      <c r="C34" s="82"/>
      <c r="D34" s="82"/>
      <c r="E34" s="82"/>
      <c r="F34" s="82"/>
      <c r="G34" s="82"/>
      <c r="H34" s="82"/>
    </row>
    <row r="35" spans="1:8" ht="21" customHeight="1">
      <c r="A35" s="85" t="s">
        <v>125</v>
      </c>
      <c r="B35" s="85" t="s">
        <v>126</v>
      </c>
      <c r="C35" s="82"/>
      <c r="D35" s="82"/>
      <c r="E35" s="82"/>
      <c r="F35" s="82"/>
      <c r="G35" s="82"/>
      <c r="H35" s="82"/>
    </row>
    <row r="36" spans="1:8" ht="5.25" customHeight="1">
      <c r="A36" s="84"/>
      <c r="B36" s="84"/>
    </row>
    <row r="37" spans="1:8" ht="20.25" customHeight="1">
      <c r="A37" s="85" t="s">
        <v>137</v>
      </c>
      <c r="B37" s="85" t="s">
        <v>143</v>
      </c>
    </row>
    <row r="38" spans="1:8" ht="5.25" customHeight="1">
      <c r="A38" s="84"/>
      <c r="B38" s="84"/>
      <c r="C38" s="28"/>
      <c r="D38" s="28"/>
      <c r="E38" s="28"/>
      <c r="F38" s="28"/>
      <c r="G38" s="28"/>
      <c r="H38" s="28"/>
    </row>
    <row r="39" spans="1:8" ht="20.25" customHeight="1">
      <c r="A39" s="85" t="s">
        <v>134</v>
      </c>
      <c r="B39" s="85" t="s">
        <v>135</v>
      </c>
      <c r="C39" s="28"/>
      <c r="D39" s="28"/>
      <c r="E39" s="28"/>
      <c r="F39" s="28"/>
      <c r="G39" s="28"/>
      <c r="H39" s="28"/>
    </row>
    <row r="40" spans="1:8" ht="5.25" customHeight="1">
      <c r="A40" s="84"/>
      <c r="B40" s="84"/>
      <c r="C40" s="28"/>
      <c r="D40" s="28"/>
      <c r="E40" s="28"/>
      <c r="F40" s="28"/>
      <c r="G40" s="28"/>
      <c r="H40" s="28"/>
    </row>
    <row r="41" spans="1:8" ht="21" customHeight="1">
      <c r="A41" s="85" t="s">
        <v>35</v>
      </c>
      <c r="B41" s="85" t="s">
        <v>168</v>
      </c>
      <c r="C41" s="28"/>
      <c r="D41" s="28"/>
      <c r="E41" s="28"/>
      <c r="F41" s="28"/>
      <c r="G41" s="28"/>
      <c r="H41" s="28"/>
    </row>
    <row r="42" spans="1:8" ht="5.25" customHeight="1">
      <c r="A42" s="85"/>
      <c r="B42" s="85"/>
      <c r="C42" s="28"/>
      <c r="D42" s="28"/>
      <c r="E42" s="28"/>
      <c r="F42" s="28"/>
      <c r="G42" s="28"/>
      <c r="H42" s="28"/>
    </row>
    <row r="43" spans="1:8" ht="20.25" customHeight="1">
      <c r="A43" s="85" t="s">
        <v>179</v>
      </c>
      <c r="B43" s="85" t="s">
        <v>180</v>
      </c>
      <c r="C43" s="28"/>
      <c r="D43" s="28"/>
      <c r="E43" s="28"/>
      <c r="F43" s="28"/>
      <c r="G43" s="28"/>
      <c r="H43" s="28"/>
    </row>
    <row r="44" spans="1:8" ht="5.25" customHeight="1">
      <c r="A44" s="85"/>
      <c r="B44" s="85"/>
      <c r="C44" s="28"/>
      <c r="D44" s="28"/>
      <c r="E44" s="28"/>
      <c r="F44" s="28"/>
      <c r="G44" s="28"/>
      <c r="H44" s="28"/>
    </row>
    <row r="45" spans="1:8" ht="21" customHeight="1">
      <c r="A45" s="85" t="s">
        <v>128</v>
      </c>
      <c r="B45" s="85" t="s">
        <v>129</v>
      </c>
      <c r="C45" s="28"/>
      <c r="D45" s="28"/>
      <c r="E45" s="28"/>
      <c r="F45" s="28"/>
      <c r="G45" s="28"/>
      <c r="H45" s="28"/>
    </row>
    <row r="46" spans="1:8" ht="8.25" customHeight="1"/>
    <row r="47" spans="1:8" ht="6.75" customHeight="1"/>
    <row r="48" spans="1:8" ht="15.75">
      <c r="A48" s="33" t="s">
        <v>4</v>
      </c>
    </row>
  </sheetData>
  <hyperlinks>
    <hyperlink ref="A48" location="Efnisyfirlit!Print_Area" display="Aftur í efnisyfirlit"/>
  </hyperlinks>
  <pageMargins left="0.70866141732283472" right="0.19685039370078741" top="0.74803149606299213" bottom="0.19685039370078741" header="0.31496062992125984" footer="0.19685039370078741"/>
  <pageSetup paperSize="9" scale="80" orientation="landscape" r:id="rId1"/>
  <headerFooter scaleWithDoc="0"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zoomScale="80" zoomScaleNormal="80" zoomScaleSheetLayoutView="86" workbookViewId="0">
      <selection activeCell="E47" sqref="E47"/>
    </sheetView>
  </sheetViews>
  <sheetFormatPr defaultRowHeight="15"/>
  <cols>
    <col min="1" max="1" width="8.88671875" style="7"/>
    <col min="2" max="2" width="8.88671875" style="7" customWidth="1"/>
    <col min="3" max="14" width="8.88671875" style="7"/>
    <col min="15" max="15" width="17.6640625" style="7" customWidth="1"/>
    <col min="16" max="16384" width="8.88671875" style="7"/>
  </cols>
  <sheetData>
    <row r="1" spans="1:12" ht="24" customHeight="1">
      <c r="A1" s="17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24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5.75" thickBo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5.75" thickTop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>
      <c r="A5" s="12" t="s">
        <v>53</v>
      </c>
    </row>
    <row r="6" spans="1:12">
      <c r="A6" s="12"/>
    </row>
    <row r="7" spans="1:12">
      <c r="A7" s="12" t="s">
        <v>52</v>
      </c>
    </row>
    <row r="8" spans="1:12">
      <c r="A8" s="12"/>
    </row>
    <row r="9" spans="1:12">
      <c r="A9" s="12" t="s">
        <v>92</v>
      </c>
    </row>
    <row r="10" spans="1:12">
      <c r="A10" s="12"/>
    </row>
    <row r="11" spans="1:12">
      <c r="A11" s="12" t="s">
        <v>71</v>
      </c>
    </row>
    <row r="12" spans="1:12">
      <c r="A12" s="12"/>
    </row>
    <row r="13" spans="1:12">
      <c r="A13" s="12" t="s">
        <v>72</v>
      </c>
    </row>
    <row r="14" spans="1:12">
      <c r="A14" s="12"/>
    </row>
    <row r="15" spans="1:12">
      <c r="A15" s="12" t="s">
        <v>73</v>
      </c>
    </row>
    <row r="16" spans="1:12">
      <c r="A16" s="12"/>
    </row>
    <row r="17" spans="1:12">
      <c r="A17" s="12" t="s">
        <v>78</v>
      </c>
    </row>
    <row r="18" spans="1:12">
      <c r="A18" s="12"/>
    </row>
    <row r="19" spans="1:12">
      <c r="A19" s="12" t="s">
        <v>74</v>
      </c>
    </row>
    <row r="20" spans="1:12">
      <c r="A20" s="12"/>
    </row>
    <row r="21" spans="1:12">
      <c r="A21" s="12" t="s">
        <v>75</v>
      </c>
    </row>
    <row r="22" spans="1:12">
      <c r="A22" s="12"/>
    </row>
    <row r="23" spans="1:12">
      <c r="A23" s="12" t="s">
        <v>47</v>
      </c>
    </row>
    <row r="24" spans="1:12">
      <c r="A24" s="12"/>
    </row>
    <row r="25" spans="1:12">
      <c r="A25" s="12" t="s">
        <v>119</v>
      </c>
    </row>
    <row r="26" spans="1:12" ht="15.75" thickBo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ht="15.75" thickTop="1"/>
    <row r="31" spans="1:12" ht="41.25" customHeight="1"/>
  </sheetData>
  <hyperlinks>
    <hyperlink ref="A15" location="'Efnahagur - ár'!Print_Area" display="Efnahagur - ár"/>
    <hyperlink ref="A23" location="Starfsþættir!Print_Area" display="Starfsþættir"/>
    <hyperlink ref="A21" location="'Kennitölur - ársfj'!Print_Area" display="Kennitölur - ársfjórðungar"/>
    <hyperlink ref="A19" location="'Kennitölur - ár'!Print_Area" display="Kennitölur - ár"/>
    <hyperlink ref="A17" location="'Efnahagur - ársfj'!Print_Area" display="Efnahagur - ársfjórðungar"/>
    <hyperlink ref="A13" location="'Rekstur - ársf'!Print_Area" display="Rekstur - ársfjórðungar"/>
    <hyperlink ref="A11" location="'Rekstur - ár'!Print_Area" display="Rekstur - ár"/>
    <hyperlink ref="A7" location="Fjárfestatengsl!Print_Area" display="Fjárfestatengsl"/>
    <hyperlink ref="A5" location="Fyrirvari!Print_Area" display="Fyrirvari"/>
    <hyperlink ref="A9" location="'Landsbankinn í hnotskurn'!A1" display="Landsbankinn í hnotskurn"/>
    <hyperlink ref="A25" location="'Lykiltölur og hlutföll'!A1" display="Lykiltölur og hlutföll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zoomScale="80" zoomScaleNormal="80" zoomScaleSheetLayoutView="90" workbookViewId="0">
      <selection activeCell="I43" sqref="I43"/>
    </sheetView>
  </sheetViews>
  <sheetFormatPr defaultRowHeight="15"/>
  <cols>
    <col min="1" max="1" width="8.88671875" style="7" customWidth="1"/>
    <col min="2" max="5" width="8.88671875" style="7"/>
    <col min="6" max="6" width="8.88671875" style="7" customWidth="1"/>
    <col min="7" max="14" width="8.88671875" style="7"/>
    <col min="15" max="15" width="17.6640625" style="7" customWidth="1"/>
    <col min="16" max="16384" width="8.88671875" style="7"/>
  </cols>
  <sheetData>
    <row r="1" spans="1:12" ht="24" customHeight="1">
      <c r="A1" s="31" t="s">
        <v>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4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35.25" customHeight="1">
      <c r="A4" s="177" t="s">
        <v>65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36" customHeight="1">
      <c r="A6" s="177" t="s">
        <v>66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12">
      <c r="A7" s="50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ht="54" customHeight="1">
      <c r="A8" s="177" t="s">
        <v>67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</row>
    <row r="9" spans="1:12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ht="18" customHeight="1">
      <c r="A10" s="177" t="s">
        <v>68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</row>
    <row r="11" spans="1:12">
      <c r="A11" s="50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 ht="36" customHeight="1">
      <c r="A12" s="177" t="s">
        <v>69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</row>
    <row r="13" spans="1:12">
      <c r="A13" s="12"/>
    </row>
    <row r="14" spans="1:12" ht="24.75" customHeight="1"/>
    <row r="15" spans="1:12" ht="24.75" customHeight="1"/>
    <row r="16" spans="1:12" ht="24.75" customHeight="1">
      <c r="A16" s="33" t="s">
        <v>4</v>
      </c>
      <c r="B16" s="32"/>
      <c r="C16" s="32"/>
    </row>
    <row r="17" ht="24.75" customHeight="1"/>
    <row r="31" ht="41.25" customHeight="1"/>
  </sheetData>
  <mergeCells count="5">
    <mergeCell ref="A4:L4"/>
    <mergeCell ref="A6:L6"/>
    <mergeCell ref="A8:L8"/>
    <mergeCell ref="A10:L10"/>
    <mergeCell ref="A12:L12"/>
  </mergeCells>
  <hyperlinks>
    <hyperlink ref="A16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31"/>
  <sheetViews>
    <sheetView zoomScale="80" zoomScaleNormal="80" zoomScaleSheetLayoutView="90" workbookViewId="0">
      <selection activeCell="O22" sqref="O22"/>
    </sheetView>
  </sheetViews>
  <sheetFormatPr defaultRowHeight="15"/>
  <cols>
    <col min="1" max="7" width="8.88671875" style="7"/>
    <col min="8" max="8" width="8.88671875" style="7" customWidth="1"/>
    <col min="9" max="11" width="8.88671875" style="7"/>
    <col min="12" max="12" width="10.88671875" style="7" customWidth="1"/>
    <col min="13" max="14" width="8.88671875" style="7"/>
    <col min="15" max="15" width="17.6640625" style="7" customWidth="1"/>
    <col min="16" max="16384" width="8.88671875" style="7"/>
  </cols>
  <sheetData>
    <row r="1" spans="1:14" ht="24" customHeight="1">
      <c r="A1" s="17" t="s">
        <v>52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4" ht="24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4" ht="36" customHeight="1">
      <c r="A4" s="179" t="s">
        <v>55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</row>
    <row r="5" spans="1:14" ht="24.75" customHeight="1"/>
    <row r="6" spans="1:14" ht="24.75" customHeight="1" thickBot="1">
      <c r="A6" s="40" t="s">
        <v>57</v>
      </c>
      <c r="B6" s="41"/>
      <c r="C6" s="25"/>
      <c r="D6" s="25"/>
      <c r="E6" s="25"/>
      <c r="F6" s="35"/>
      <c r="G6" s="35"/>
      <c r="H6" s="35"/>
      <c r="I6" s="40" t="s">
        <v>56</v>
      </c>
      <c r="J6" s="35"/>
      <c r="K6" s="35"/>
      <c r="L6" s="35"/>
    </row>
    <row r="7" spans="1:14" ht="24.75" customHeight="1" thickTop="1">
      <c r="A7" s="34"/>
    </row>
    <row r="8" spans="1:14" ht="24.75" customHeight="1">
      <c r="A8" s="28" t="s">
        <v>3</v>
      </c>
      <c r="C8" s="28"/>
      <c r="D8" s="29"/>
      <c r="E8" s="29"/>
      <c r="F8" s="29"/>
      <c r="G8" s="29"/>
      <c r="H8" s="29"/>
      <c r="I8" s="38" t="s">
        <v>155</v>
      </c>
      <c r="J8" s="39"/>
      <c r="K8" s="39"/>
      <c r="M8" s="29"/>
      <c r="N8" s="29"/>
    </row>
    <row r="9" spans="1:14" ht="24.75" customHeight="1">
      <c r="A9" s="28" t="s">
        <v>59</v>
      </c>
      <c r="C9" s="28"/>
      <c r="I9" s="38" t="s">
        <v>153</v>
      </c>
      <c r="J9" s="39"/>
      <c r="K9" s="39"/>
    </row>
    <row r="10" spans="1:14" ht="24.75" customHeight="1">
      <c r="C10" s="28"/>
      <c r="I10" s="38" t="s">
        <v>154</v>
      </c>
      <c r="J10" s="39"/>
      <c r="K10" s="39"/>
    </row>
    <row r="11" spans="1:14" ht="24.75" customHeight="1">
      <c r="A11" s="28" t="s">
        <v>140</v>
      </c>
    </row>
    <row r="12" spans="1:14" ht="24.75" customHeight="1">
      <c r="A12" s="28" t="s">
        <v>141</v>
      </c>
    </row>
    <row r="13" spans="1:14" ht="24.75" customHeight="1">
      <c r="J13" s="39"/>
      <c r="K13" s="39"/>
    </row>
    <row r="14" spans="1:14" ht="24.75" customHeight="1">
      <c r="A14" s="38" t="s">
        <v>2</v>
      </c>
    </row>
    <row r="15" spans="1:14" ht="24.75" customHeight="1">
      <c r="J15" s="39"/>
      <c r="K15" s="39"/>
    </row>
    <row r="16" spans="1:14" ht="24.75" customHeight="1">
      <c r="A16" s="36" t="s">
        <v>58</v>
      </c>
      <c r="B16" s="30"/>
      <c r="C16" s="30"/>
      <c r="D16" s="30"/>
      <c r="E16" s="30"/>
      <c r="I16" s="37" t="s">
        <v>60</v>
      </c>
    </row>
    <row r="17" spans="1:3" ht="24.75" customHeight="1"/>
    <row r="18" spans="1:3" ht="24.75" customHeight="1"/>
    <row r="19" spans="1:3" ht="24.75" customHeight="1">
      <c r="A19" s="33" t="s">
        <v>4</v>
      </c>
      <c r="B19" s="32"/>
      <c r="C19" s="32"/>
    </row>
    <row r="31" spans="1:3" ht="41.25" customHeight="1"/>
  </sheetData>
  <mergeCells count="1">
    <mergeCell ref="A4:L4"/>
  </mergeCells>
  <hyperlinks>
    <hyperlink ref="A16" r:id="rId1"/>
    <hyperlink ref="A19" location="Efnisyfirlit!Print_Area" display="Aftur í efnisyfirlit"/>
    <hyperlink ref="A14" r:id="rId2"/>
    <hyperlink ref="I16" r:id="rId3" display="Dagatalið er birt með fyrirvara um breytingar°"/>
  </hyperlinks>
  <pageMargins left="0.70866141732283472" right="0.19685039370078741" top="0.74803149606299213" bottom="0.74803149606299213" header="0.31496062992125984" footer="0.19685039370078741"/>
  <pageSetup paperSize="9" scale="95" orientation="landscape" r:id="rId4"/>
  <headerFooter scaleWithDoc="0" alignWithMargins="0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  <pageSetUpPr fitToPage="1"/>
  </sheetPr>
  <dimension ref="A1:O75"/>
  <sheetViews>
    <sheetView showGridLines="0" zoomScale="80" zoomScaleNormal="80" zoomScalePageLayoutView="70" workbookViewId="0">
      <selection activeCell="R16" sqref="R16"/>
    </sheetView>
  </sheetViews>
  <sheetFormatPr defaultRowHeight="14.25"/>
  <cols>
    <col min="1" max="1" width="10.5546875" style="141" customWidth="1"/>
    <col min="2" max="5" width="8.88671875" style="141"/>
    <col min="6" max="6" width="10.33203125" style="141" customWidth="1"/>
    <col min="7" max="7" width="3.88671875" style="141" customWidth="1"/>
    <col min="8" max="8" width="27.88671875" style="141" customWidth="1"/>
    <col min="9" max="10" width="9.21875" style="141" customWidth="1"/>
    <col min="11" max="12" width="8.88671875" style="141" customWidth="1"/>
    <col min="13" max="13" width="4.33203125" style="141" customWidth="1"/>
    <col min="14" max="16384" width="8.88671875" style="141"/>
  </cols>
  <sheetData>
    <row r="1" spans="1:12" ht="69.75" customHeight="1">
      <c r="A1" s="139" t="s">
        <v>92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21.75" customHeight="1">
      <c r="A2" s="142">
        <v>44012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ht="29.25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2" ht="18">
      <c r="A4" s="144" t="s">
        <v>93</v>
      </c>
      <c r="B4" s="145"/>
      <c r="C4" s="145"/>
      <c r="D4" s="146"/>
      <c r="E4" s="146"/>
      <c r="F4" s="146"/>
      <c r="G4" s="147"/>
      <c r="H4" s="144" t="s">
        <v>94</v>
      </c>
      <c r="I4" s="148">
        <v>44012</v>
      </c>
      <c r="J4" s="148">
        <v>43830</v>
      </c>
      <c r="K4" s="148">
        <v>44012</v>
      </c>
      <c r="L4" s="148">
        <v>43830</v>
      </c>
    </row>
    <row r="5" spans="1:12" ht="12.75" customHeight="1">
      <c r="A5" s="146"/>
      <c r="B5" s="146"/>
      <c r="C5" s="146"/>
      <c r="D5" s="146"/>
      <c r="E5" s="146"/>
      <c r="F5" s="146"/>
      <c r="G5" s="147"/>
      <c r="H5" s="144"/>
      <c r="I5" s="181" t="s">
        <v>95</v>
      </c>
      <c r="J5" s="181"/>
      <c r="K5" s="182" t="s">
        <v>96</v>
      </c>
      <c r="L5" s="182"/>
    </row>
    <row r="6" spans="1:12">
      <c r="A6" s="149"/>
      <c r="B6" s="149"/>
      <c r="C6" s="149"/>
      <c r="D6" s="149"/>
      <c r="E6" s="149"/>
      <c r="F6" s="149"/>
      <c r="G6" s="149"/>
      <c r="H6" s="150" t="s">
        <v>97</v>
      </c>
      <c r="I6" s="151">
        <v>1501110</v>
      </c>
      <c r="J6" s="151">
        <v>1426328</v>
      </c>
      <c r="K6" s="151">
        <v>9659.6525096525093</v>
      </c>
      <c r="L6" s="151">
        <v>10503.151693667156</v>
      </c>
    </row>
    <row r="7" spans="1:12">
      <c r="A7" s="149"/>
      <c r="B7" s="149"/>
      <c r="C7" s="149"/>
      <c r="D7" s="149"/>
      <c r="E7" s="149"/>
      <c r="F7" s="149"/>
      <c r="G7" s="149"/>
      <c r="H7" s="150" t="s">
        <v>21</v>
      </c>
      <c r="I7" s="152">
        <v>1198210</v>
      </c>
      <c r="J7" s="152">
        <v>1140184</v>
      </c>
      <c r="K7" s="152">
        <v>7710.4890604890606</v>
      </c>
      <c r="L7" s="152">
        <v>8396.053019145802</v>
      </c>
    </row>
    <row r="8" spans="1:12">
      <c r="A8" s="149"/>
      <c r="B8" s="149"/>
      <c r="C8" s="149"/>
      <c r="D8" s="149"/>
      <c r="E8" s="149"/>
      <c r="F8" s="149"/>
      <c r="G8" s="149"/>
      <c r="H8" s="150" t="s">
        <v>98</v>
      </c>
      <c r="I8" s="152">
        <v>56394</v>
      </c>
      <c r="J8" s="152">
        <v>47929</v>
      </c>
      <c r="K8" s="152">
        <v>362.89575289575288</v>
      </c>
      <c r="L8" s="152">
        <v>352.93814432989689</v>
      </c>
    </row>
    <row r="9" spans="1:12">
      <c r="A9" s="149"/>
      <c r="B9" s="149"/>
      <c r="C9" s="149"/>
      <c r="D9" s="149"/>
      <c r="E9" s="149"/>
      <c r="F9" s="149"/>
      <c r="G9" s="149"/>
      <c r="H9" s="150" t="s">
        <v>99</v>
      </c>
      <c r="I9" s="152">
        <v>104758</v>
      </c>
      <c r="J9" s="152">
        <v>115262</v>
      </c>
      <c r="K9" s="152">
        <v>674.1184041184041</v>
      </c>
      <c r="L9" s="152">
        <v>848.76288659793806</v>
      </c>
    </row>
    <row r="10" spans="1:12">
      <c r="A10" s="149"/>
      <c r="B10" s="149"/>
      <c r="C10" s="149"/>
      <c r="D10" s="149"/>
      <c r="E10" s="149"/>
      <c r="F10" s="149"/>
      <c r="G10" s="149"/>
      <c r="H10" s="153" t="s">
        <v>20</v>
      </c>
      <c r="I10" s="154">
        <v>26794</v>
      </c>
      <c r="J10" s="154">
        <v>30019</v>
      </c>
      <c r="K10" s="154">
        <v>172.41956241956242</v>
      </c>
      <c r="L10" s="154">
        <v>221.05301914580264</v>
      </c>
    </row>
    <row r="11" spans="1:12">
      <c r="A11" s="149"/>
      <c r="B11" s="149"/>
      <c r="C11" s="149"/>
      <c r="D11" s="149"/>
      <c r="E11" s="149"/>
      <c r="F11" s="149"/>
      <c r="G11" s="149"/>
      <c r="H11" s="150" t="s">
        <v>25</v>
      </c>
      <c r="I11" s="152">
        <v>758790</v>
      </c>
      <c r="J11" s="152">
        <v>707813</v>
      </c>
      <c r="K11" s="152">
        <v>4882.8185328185327</v>
      </c>
      <c r="L11" s="152">
        <v>5212.1723122238582</v>
      </c>
    </row>
    <row r="12" spans="1:12">
      <c r="A12" s="143"/>
      <c r="B12" s="143"/>
      <c r="C12" s="143"/>
      <c r="D12" s="143"/>
      <c r="E12" s="143"/>
      <c r="F12" s="143"/>
      <c r="G12" s="149"/>
      <c r="H12" s="150" t="s">
        <v>24</v>
      </c>
      <c r="I12" s="152">
        <v>37226</v>
      </c>
      <c r="J12" s="152">
        <v>48062</v>
      </c>
      <c r="K12" s="152">
        <v>239.54954954954954</v>
      </c>
      <c r="L12" s="152">
        <v>353.91752577319585</v>
      </c>
    </row>
    <row r="13" spans="1:12">
      <c r="A13" s="143"/>
      <c r="B13" s="143"/>
      <c r="C13" s="143"/>
      <c r="D13" s="143"/>
      <c r="E13" s="143"/>
      <c r="F13" s="143"/>
      <c r="G13" s="149"/>
      <c r="H13" s="150" t="s">
        <v>26</v>
      </c>
      <c r="I13" s="152">
        <v>408097</v>
      </c>
      <c r="J13" s="152">
        <v>373168</v>
      </c>
      <c r="K13" s="152">
        <v>2626.1068211068209</v>
      </c>
      <c r="L13" s="152">
        <v>2747.923416789396</v>
      </c>
    </row>
    <row r="14" spans="1:12">
      <c r="A14" s="143"/>
      <c r="B14" s="143"/>
      <c r="C14" s="143"/>
      <c r="D14" s="143"/>
      <c r="E14" s="143"/>
      <c r="F14" s="143"/>
      <c r="G14" s="149"/>
      <c r="H14" s="150" t="s">
        <v>192</v>
      </c>
      <c r="I14" s="152">
        <v>21527</v>
      </c>
      <c r="J14" s="152">
        <v>19081</v>
      </c>
      <c r="K14" s="152">
        <v>138.52638352638351</v>
      </c>
      <c r="L14" s="152">
        <v>140.5081001472754</v>
      </c>
    </row>
    <row r="15" spans="1:12">
      <c r="A15" s="143"/>
      <c r="B15" s="143"/>
      <c r="C15" s="143"/>
      <c r="D15" s="143"/>
      <c r="E15" s="143"/>
      <c r="F15" s="143"/>
      <c r="G15" s="149"/>
      <c r="H15" s="153" t="s">
        <v>29</v>
      </c>
      <c r="I15" s="155">
        <v>244447</v>
      </c>
      <c r="J15" s="155">
        <v>247734</v>
      </c>
      <c r="K15" s="155">
        <v>1573.018018018018</v>
      </c>
      <c r="L15" s="155">
        <v>1824.2562592047127</v>
      </c>
    </row>
    <row r="16" spans="1:12">
      <c r="A16" s="143"/>
      <c r="B16" s="143"/>
      <c r="C16" s="143"/>
      <c r="D16" s="143"/>
      <c r="E16" s="143"/>
      <c r="F16" s="143"/>
      <c r="G16" s="149"/>
      <c r="H16" s="156" t="s">
        <v>100</v>
      </c>
      <c r="I16" s="157">
        <v>0.249</v>
      </c>
      <c r="J16" s="157">
        <v>0.25800000000000001</v>
      </c>
      <c r="K16" s="158"/>
      <c r="L16" s="158"/>
    </row>
    <row r="17" spans="1:15">
      <c r="A17" s="143"/>
      <c r="B17" s="143"/>
      <c r="C17" s="143"/>
      <c r="D17" s="143"/>
      <c r="E17" s="143"/>
      <c r="F17" s="143"/>
      <c r="G17" s="149"/>
      <c r="H17" s="159" t="s">
        <v>101</v>
      </c>
      <c r="I17" s="157">
        <v>1.579</v>
      </c>
      <c r="J17" s="157">
        <v>1.611</v>
      </c>
      <c r="K17" s="158"/>
      <c r="L17" s="158"/>
      <c r="M17" s="160"/>
      <c r="N17" s="160"/>
      <c r="O17" s="160"/>
    </row>
    <row r="18" spans="1:15" ht="36.75" customHeight="1">
      <c r="A18" s="143"/>
      <c r="B18" s="143"/>
      <c r="C18" s="143"/>
      <c r="D18" s="143"/>
      <c r="E18" s="143"/>
      <c r="F18" s="143"/>
      <c r="G18" s="149"/>
      <c r="H18" s="143"/>
      <c r="I18" s="143"/>
      <c r="J18" s="143"/>
      <c r="K18" s="143"/>
      <c r="L18" s="143"/>
    </row>
    <row r="19" spans="1:15" ht="18">
      <c r="A19" s="144" t="s">
        <v>102</v>
      </c>
      <c r="B19" s="145"/>
      <c r="C19" s="145"/>
      <c r="D19" s="145"/>
      <c r="E19" s="145"/>
      <c r="F19" s="161">
        <v>44012</v>
      </c>
      <c r="G19" s="149"/>
      <c r="H19" s="144" t="s">
        <v>103</v>
      </c>
      <c r="I19" s="162" t="s">
        <v>200</v>
      </c>
      <c r="J19" s="162" t="s">
        <v>201</v>
      </c>
      <c r="K19" s="162" t="s">
        <v>200</v>
      </c>
      <c r="L19" s="162" t="s">
        <v>201</v>
      </c>
    </row>
    <row r="20" spans="1:15" ht="18">
      <c r="A20" s="144"/>
      <c r="B20" s="144"/>
      <c r="C20" s="144"/>
      <c r="D20" s="144"/>
      <c r="E20" s="144"/>
      <c r="F20" s="144"/>
      <c r="G20" s="149"/>
      <c r="H20" s="144"/>
      <c r="I20" s="182" t="s">
        <v>95</v>
      </c>
      <c r="J20" s="182"/>
      <c r="K20" s="181" t="s">
        <v>96</v>
      </c>
      <c r="L20" s="181"/>
    </row>
    <row r="21" spans="1:15">
      <c r="A21" s="143"/>
      <c r="B21" s="143"/>
      <c r="C21" s="143"/>
      <c r="D21" s="143"/>
      <c r="E21" s="143"/>
      <c r="F21" s="143"/>
      <c r="G21" s="149"/>
      <c r="H21" s="143"/>
      <c r="I21" s="163"/>
      <c r="J21" s="164"/>
      <c r="K21" s="165"/>
      <c r="L21" s="165"/>
    </row>
    <row r="22" spans="1:15">
      <c r="A22" s="150" t="s">
        <v>104</v>
      </c>
      <c r="B22" s="166"/>
      <c r="C22" s="166"/>
      <c r="D22" s="166"/>
      <c r="E22" s="166"/>
      <c r="F22" s="152">
        <v>130003</v>
      </c>
      <c r="G22" s="149"/>
      <c r="H22" s="150" t="s">
        <v>105</v>
      </c>
      <c r="I22" s="152">
        <v>9275</v>
      </c>
      <c r="J22" s="152">
        <v>27900</v>
      </c>
      <c r="K22" s="152">
        <v>62.783456305422057</v>
      </c>
      <c r="L22" s="152">
        <v>203.30831450848942</v>
      </c>
      <c r="M22" s="167"/>
    </row>
    <row r="23" spans="1:15">
      <c r="A23" s="150" t="s">
        <v>106</v>
      </c>
      <c r="B23" s="166"/>
      <c r="C23" s="166"/>
      <c r="D23" s="166"/>
      <c r="E23" s="166"/>
      <c r="F23" s="152">
        <v>13317</v>
      </c>
      <c r="G23" s="149"/>
      <c r="H23" s="150" t="s">
        <v>190</v>
      </c>
      <c r="I23" s="152">
        <v>-3287</v>
      </c>
      <c r="J23" s="152">
        <v>11113</v>
      </c>
      <c r="K23" s="152">
        <v>-22.250050768293509</v>
      </c>
      <c r="L23" s="152">
        <v>80.980835094367123</v>
      </c>
      <c r="M23" s="167"/>
    </row>
    <row r="24" spans="1:15">
      <c r="A24" s="150" t="s">
        <v>107</v>
      </c>
      <c r="B24" s="166"/>
      <c r="C24" s="166"/>
      <c r="D24" s="166"/>
      <c r="E24" s="166"/>
      <c r="F24" s="152">
        <v>36</v>
      </c>
      <c r="G24" s="149"/>
      <c r="H24" s="150" t="s">
        <v>33</v>
      </c>
      <c r="I24" s="168">
        <v>-2.7E-2</v>
      </c>
      <c r="J24" s="168">
        <v>9.0999999999999998E-2</v>
      </c>
      <c r="K24" s="168"/>
      <c r="L24" s="168"/>
      <c r="M24" s="167"/>
    </row>
    <row r="25" spans="1:15">
      <c r="A25" s="156" t="s">
        <v>108</v>
      </c>
      <c r="B25" s="169"/>
      <c r="C25" s="169"/>
      <c r="D25" s="169"/>
      <c r="E25" s="169"/>
      <c r="F25" s="152">
        <v>872</v>
      </c>
      <c r="G25" s="149"/>
      <c r="H25" s="150" t="s">
        <v>109</v>
      </c>
      <c r="I25" s="170">
        <v>2.1000000000000001E-2</v>
      </c>
      <c r="J25" s="170">
        <v>2.4E-2</v>
      </c>
      <c r="K25" s="171"/>
      <c r="L25" s="171"/>
      <c r="M25" s="167"/>
    </row>
    <row r="26" spans="1:15">
      <c r="A26" s="149"/>
      <c r="B26" s="149"/>
      <c r="C26" s="149"/>
      <c r="D26" s="149"/>
      <c r="E26" s="149"/>
      <c r="F26" s="149"/>
      <c r="G26" s="149"/>
      <c r="H26" s="150" t="s">
        <v>110</v>
      </c>
      <c r="I26" s="168">
        <v>0.54100000000000004</v>
      </c>
      <c r="J26" s="168">
        <v>0.40400000000000003</v>
      </c>
      <c r="K26" s="168"/>
      <c r="L26" s="171"/>
      <c r="M26" s="167"/>
    </row>
    <row r="27" spans="1:15">
      <c r="A27" s="149"/>
      <c r="B27" s="149"/>
      <c r="C27" s="149"/>
      <c r="D27" s="149"/>
      <c r="E27" s="149"/>
      <c r="F27" s="149"/>
      <c r="G27" s="149"/>
      <c r="H27" s="143"/>
      <c r="I27" s="164"/>
      <c r="J27" s="164"/>
      <c r="K27" s="164"/>
      <c r="L27" s="164"/>
    </row>
    <row r="28" spans="1:15" ht="31.5" customHeight="1">
      <c r="A28" s="149"/>
      <c r="B28" s="149"/>
      <c r="C28" s="149"/>
      <c r="D28" s="149"/>
      <c r="E28" s="149"/>
      <c r="F28" s="149"/>
      <c r="G28" s="149"/>
      <c r="H28" s="143"/>
      <c r="I28" s="143"/>
      <c r="J28" s="143"/>
      <c r="K28" s="143"/>
      <c r="L28" s="143"/>
    </row>
    <row r="29" spans="1:15" ht="18">
      <c r="A29" s="144" t="s">
        <v>111</v>
      </c>
      <c r="B29" s="145"/>
      <c r="C29" s="145"/>
      <c r="D29" s="145"/>
      <c r="E29" s="145"/>
      <c r="F29" s="145"/>
      <c r="G29" s="149"/>
      <c r="H29" s="144" t="s">
        <v>112</v>
      </c>
      <c r="I29" s="172"/>
      <c r="J29" s="172"/>
      <c r="K29" s="172"/>
      <c r="L29" s="172"/>
    </row>
    <row r="30" spans="1:15" ht="19.5">
      <c r="A30" s="144"/>
      <c r="B30" s="144"/>
      <c r="C30" s="144"/>
      <c r="D30" s="144"/>
      <c r="E30" s="144"/>
      <c r="F30" s="144"/>
      <c r="G30" s="149"/>
      <c r="H30" s="144"/>
      <c r="I30" s="144"/>
      <c r="J30" s="144"/>
      <c r="K30" s="144"/>
      <c r="L30" s="144"/>
      <c r="M30" s="173"/>
    </row>
    <row r="31" spans="1:15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</row>
    <row r="32" spans="1:15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</row>
    <row r="33" spans="1:12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</row>
    <row r="34" spans="1:12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</row>
    <row r="35" spans="1:12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</row>
    <row r="36" spans="1:12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</row>
    <row r="37" spans="1:12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</row>
    <row r="38" spans="1:12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</row>
    <row r="39" spans="1:12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</row>
    <row r="40" spans="1:12">
      <c r="A40" s="143"/>
      <c r="B40" s="143"/>
      <c r="C40" s="143"/>
      <c r="D40" s="143"/>
      <c r="E40" s="143"/>
      <c r="F40" s="143"/>
      <c r="G40" s="149"/>
      <c r="H40" s="149"/>
      <c r="I40" s="149"/>
      <c r="J40" s="149"/>
      <c r="K40" s="149"/>
      <c r="L40" s="149"/>
    </row>
    <row r="41" spans="1:12">
      <c r="A41" s="143"/>
      <c r="B41" s="143"/>
      <c r="C41" s="143"/>
      <c r="D41" s="143"/>
      <c r="E41" s="143"/>
      <c r="F41" s="143"/>
      <c r="G41" s="149"/>
      <c r="H41" s="149"/>
      <c r="I41" s="149"/>
      <c r="J41" s="149"/>
      <c r="K41" s="149"/>
      <c r="L41" s="149"/>
    </row>
    <row r="42" spans="1:12">
      <c r="A42" s="143"/>
      <c r="B42" s="143"/>
      <c r="C42" s="143"/>
      <c r="D42" s="143"/>
      <c r="E42" s="143"/>
      <c r="F42" s="143"/>
      <c r="G42" s="149"/>
      <c r="H42" s="149"/>
      <c r="I42" s="149"/>
      <c r="J42" s="149"/>
      <c r="K42" s="149"/>
      <c r="L42" s="149"/>
    </row>
    <row r="43" spans="1:12">
      <c r="A43" s="143"/>
      <c r="B43" s="143"/>
      <c r="C43" s="143"/>
      <c r="D43" s="143"/>
      <c r="E43" s="143"/>
      <c r="F43" s="143"/>
      <c r="G43" s="149"/>
      <c r="H43" s="143"/>
      <c r="I43" s="143"/>
      <c r="J43" s="143"/>
      <c r="K43" s="143"/>
      <c r="L43" s="143"/>
    </row>
    <row r="44" spans="1:12">
      <c r="A44" s="143"/>
      <c r="B44" s="143"/>
      <c r="C44" s="143"/>
      <c r="D44" s="143"/>
      <c r="E44" s="143"/>
      <c r="F44" s="143"/>
      <c r="G44" s="149"/>
      <c r="H44" s="143"/>
      <c r="I44" s="143"/>
      <c r="J44" s="143"/>
      <c r="K44" s="143"/>
      <c r="L44" s="143"/>
    </row>
    <row r="45" spans="1:12">
      <c r="A45" s="143"/>
      <c r="B45" s="143"/>
      <c r="C45" s="143"/>
      <c r="D45" s="143"/>
      <c r="E45" s="143"/>
      <c r="F45" s="143"/>
      <c r="G45" s="149"/>
      <c r="H45" s="149"/>
      <c r="I45" s="149"/>
      <c r="J45" s="149"/>
      <c r="K45" s="149"/>
      <c r="L45" s="149"/>
    </row>
    <row r="46" spans="1:12" ht="39" customHeight="1">
      <c r="A46" s="143"/>
      <c r="B46" s="143"/>
      <c r="C46" s="143"/>
      <c r="D46" s="143"/>
      <c r="E46" s="143"/>
      <c r="F46" s="143"/>
      <c r="G46" s="149"/>
      <c r="H46" s="149"/>
      <c r="I46" s="149"/>
      <c r="J46" s="149"/>
      <c r="K46" s="149"/>
      <c r="L46" s="149"/>
    </row>
    <row r="47" spans="1:12" ht="18">
      <c r="A47" s="144" t="s">
        <v>113</v>
      </c>
      <c r="B47" s="145"/>
      <c r="C47" s="145"/>
      <c r="D47" s="145"/>
      <c r="E47" s="145"/>
      <c r="F47" s="145"/>
      <c r="G47" s="149"/>
      <c r="H47" s="144" t="s">
        <v>100</v>
      </c>
      <c r="I47" s="172"/>
      <c r="J47" s="172"/>
      <c r="K47" s="172"/>
      <c r="L47" s="172"/>
    </row>
    <row r="48" spans="1:12" ht="18">
      <c r="A48" s="144"/>
      <c r="B48" s="144"/>
      <c r="C48" s="144"/>
      <c r="D48" s="144"/>
      <c r="E48" s="144"/>
      <c r="F48" s="144"/>
      <c r="G48" s="149"/>
      <c r="H48" s="144"/>
      <c r="I48" s="181"/>
      <c r="J48" s="181"/>
      <c r="K48" s="181"/>
      <c r="L48" s="181"/>
    </row>
    <row r="49" spans="1:12">
      <c r="A49" s="143"/>
      <c r="B49" s="143"/>
      <c r="C49" s="143"/>
      <c r="D49" s="143"/>
      <c r="E49" s="143"/>
      <c r="F49" s="143"/>
      <c r="G49" s="149"/>
      <c r="H49" s="149"/>
      <c r="I49" s="149"/>
      <c r="J49" s="149"/>
      <c r="K49" s="149"/>
      <c r="L49" s="149"/>
    </row>
    <row r="50" spans="1:12">
      <c r="A50" s="143"/>
      <c r="B50" s="143"/>
      <c r="C50" s="143"/>
      <c r="D50" s="143"/>
      <c r="E50" s="143"/>
      <c r="F50" s="143"/>
      <c r="G50" s="149"/>
      <c r="H50" s="149"/>
      <c r="I50" s="149"/>
      <c r="J50" s="149"/>
      <c r="K50" s="149"/>
      <c r="L50" s="149"/>
    </row>
    <row r="51" spans="1:12">
      <c r="A51" s="143"/>
      <c r="B51" s="143"/>
      <c r="C51" s="143"/>
      <c r="D51" s="143"/>
      <c r="E51" s="143"/>
      <c r="F51" s="143"/>
      <c r="G51" s="149"/>
      <c r="H51" s="149"/>
      <c r="I51" s="149"/>
      <c r="J51" s="149"/>
      <c r="K51" s="149"/>
      <c r="L51" s="149"/>
    </row>
    <row r="52" spans="1:12">
      <c r="A52" s="143"/>
      <c r="B52" s="143"/>
      <c r="C52" s="143"/>
      <c r="D52" s="143"/>
      <c r="E52" s="143"/>
      <c r="F52" s="143"/>
      <c r="G52" s="149"/>
      <c r="H52" s="149"/>
      <c r="I52" s="149"/>
      <c r="J52" s="149"/>
      <c r="K52" s="149"/>
      <c r="L52" s="149"/>
    </row>
    <row r="53" spans="1:12">
      <c r="A53" s="143"/>
      <c r="B53" s="143"/>
      <c r="C53" s="143"/>
      <c r="D53" s="143"/>
      <c r="E53" s="143"/>
      <c r="F53" s="143"/>
      <c r="G53" s="149"/>
      <c r="H53" s="149"/>
      <c r="I53" s="149"/>
      <c r="J53" s="149"/>
      <c r="K53" s="149"/>
      <c r="L53" s="149"/>
    </row>
    <row r="54" spans="1:12">
      <c r="A54" s="143"/>
      <c r="B54" s="143"/>
      <c r="C54" s="143"/>
      <c r="D54" s="143"/>
      <c r="E54" s="143"/>
      <c r="F54" s="143"/>
      <c r="G54" s="149"/>
      <c r="H54" s="149"/>
      <c r="I54" s="149"/>
      <c r="J54" s="149"/>
      <c r="K54" s="149"/>
      <c r="L54" s="149"/>
    </row>
    <row r="55" spans="1:12">
      <c r="A55" s="143"/>
      <c r="B55" s="143"/>
      <c r="C55" s="143"/>
      <c r="D55" s="143"/>
      <c r="E55" s="143"/>
      <c r="F55" s="143"/>
      <c r="G55" s="149"/>
      <c r="H55" s="149"/>
      <c r="I55" s="149"/>
      <c r="J55" s="149"/>
      <c r="K55" s="149"/>
      <c r="L55" s="149"/>
    </row>
    <row r="56" spans="1:12" ht="18">
      <c r="A56" s="143"/>
      <c r="B56" s="143"/>
      <c r="C56" s="143"/>
      <c r="D56" s="143"/>
      <c r="E56" s="143"/>
      <c r="F56" s="143"/>
      <c r="G56" s="149"/>
      <c r="H56" s="174"/>
      <c r="I56" s="175"/>
      <c r="J56" s="175"/>
      <c r="K56" s="175"/>
      <c r="L56" s="175"/>
    </row>
    <row r="57" spans="1:12">
      <c r="A57" s="143"/>
      <c r="B57" s="143"/>
      <c r="C57" s="143"/>
      <c r="D57" s="143"/>
      <c r="E57" s="143"/>
      <c r="F57" s="143"/>
      <c r="G57" s="149"/>
      <c r="H57" s="149"/>
      <c r="I57" s="149"/>
      <c r="J57" s="149"/>
      <c r="K57" s="149"/>
      <c r="L57" s="149"/>
    </row>
    <row r="58" spans="1:12">
      <c r="A58" s="143"/>
      <c r="B58" s="143"/>
      <c r="C58" s="143"/>
      <c r="D58" s="143"/>
      <c r="E58" s="143"/>
      <c r="F58" s="143"/>
      <c r="G58" s="143"/>
      <c r="H58" s="149"/>
      <c r="I58" s="149"/>
      <c r="J58" s="149"/>
      <c r="K58" s="149"/>
      <c r="L58" s="149"/>
    </row>
    <row r="59" spans="1:12">
      <c r="A59" s="143"/>
      <c r="B59" s="143"/>
      <c r="C59" s="143"/>
      <c r="D59" s="143"/>
      <c r="E59" s="143"/>
      <c r="F59" s="143"/>
      <c r="G59" s="143"/>
      <c r="H59" s="149"/>
      <c r="I59" s="149"/>
      <c r="J59" s="149"/>
      <c r="K59" s="149"/>
      <c r="L59" s="149"/>
    </row>
    <row r="60" spans="1:12">
      <c r="A60" s="143"/>
      <c r="B60" s="143"/>
      <c r="C60" s="143"/>
      <c r="D60" s="143"/>
      <c r="E60" s="143"/>
      <c r="F60" s="143"/>
      <c r="G60" s="143"/>
      <c r="H60" s="149"/>
      <c r="I60" s="149"/>
      <c r="J60" s="149"/>
      <c r="K60" s="149"/>
      <c r="L60" s="149"/>
    </row>
    <row r="61" spans="1:12">
      <c r="A61" s="143"/>
      <c r="B61" s="143"/>
      <c r="C61" s="143"/>
      <c r="D61" s="143"/>
      <c r="E61" s="143"/>
      <c r="F61" s="143"/>
      <c r="G61" s="143"/>
      <c r="H61" s="149"/>
      <c r="I61" s="149"/>
      <c r="J61" s="149"/>
      <c r="K61" s="149"/>
      <c r="L61" s="149"/>
    </row>
    <row r="62" spans="1:12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</row>
    <row r="63" spans="1:12" ht="15">
      <c r="A63" s="176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</row>
    <row r="64" spans="1:12">
      <c r="A64" s="143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</row>
    <row r="65" spans="1:12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</row>
    <row r="66" spans="1:12" ht="15.75">
      <c r="A66" s="87" t="s">
        <v>4</v>
      </c>
      <c r="B66" s="81"/>
      <c r="C66" s="143"/>
      <c r="D66" s="143"/>
      <c r="E66" s="143"/>
      <c r="F66" s="143"/>
      <c r="G66" s="143"/>
      <c r="H66" s="143"/>
      <c r="I66" s="143"/>
      <c r="J66" s="143"/>
      <c r="K66" s="143"/>
      <c r="L66" s="143"/>
    </row>
    <row r="67" spans="1:12">
      <c r="A67" s="143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</row>
    <row r="68" spans="1:12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</row>
    <row r="69" spans="1:12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</row>
    <row r="70" spans="1:12">
      <c r="A70" s="143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</row>
    <row r="71" spans="1:12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</row>
    <row r="72" spans="1:12">
      <c r="A72" s="143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</row>
    <row r="73" spans="1:12">
      <c r="A73" s="143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</row>
    <row r="74" spans="1:12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</row>
    <row r="75" spans="1:12">
      <c r="A75" s="143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</row>
  </sheetData>
  <mergeCells count="6">
    <mergeCell ref="I5:J5"/>
    <mergeCell ref="K5:L5"/>
    <mergeCell ref="I20:J20"/>
    <mergeCell ref="K20:L20"/>
    <mergeCell ref="I48:J48"/>
    <mergeCell ref="K48:L48"/>
  </mergeCells>
  <hyperlinks>
    <hyperlink ref="A66" location="Efnisyfirlit!Print_Area" display="Aftur í efnisyfirlit"/>
  </hyperlinks>
  <pageMargins left="0.45281250000000001" right="0.48291666666666666" top="0.54843750000000002" bottom="0.74803149606299213" header="0.31496062992125984" footer="0.31496062992125984"/>
  <pageSetup paperSize="9" scale="59" orientation="portrait" r:id="rId1"/>
  <headerFooter>
    <oddFooter>&amp;LLandsbankinn&amp;Clandsbankinn.is&amp;Rpr@landsbankinn.is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32"/>
  <sheetViews>
    <sheetView zoomScale="90" zoomScaleNormal="90" zoomScaleSheetLayoutView="90" zoomScalePageLayoutView="120" workbookViewId="0">
      <selection activeCell="J26" sqref="J26"/>
    </sheetView>
  </sheetViews>
  <sheetFormatPr defaultColWidth="11.5546875" defaultRowHeight="15" outlineLevelRow="1"/>
  <cols>
    <col min="1" max="1" width="32.109375" style="7" customWidth="1"/>
    <col min="2" max="3" width="9.109375" style="7" customWidth="1"/>
    <col min="4" max="4" width="9" style="7" customWidth="1"/>
    <col min="5" max="6" width="8.77734375" style="7" customWidth="1"/>
    <col min="7" max="7" width="11.44140625" style="7" customWidth="1"/>
    <col min="8" max="9" width="11.5546875" style="7"/>
    <col min="10" max="10" width="17.6640625" style="7" customWidth="1"/>
    <col min="11" max="16384" width="11.5546875" style="7"/>
  </cols>
  <sheetData>
    <row r="1" spans="1:8" ht="24" customHeight="1">
      <c r="A1" s="73" t="s">
        <v>54</v>
      </c>
      <c r="B1" s="74"/>
      <c r="C1" s="74"/>
      <c r="D1" s="74"/>
      <c r="E1" s="66"/>
      <c r="F1" s="111"/>
    </row>
    <row r="2" spans="1:8" ht="24" customHeight="1">
      <c r="A2" s="67" t="s">
        <v>6</v>
      </c>
      <c r="B2" s="75" t="s">
        <v>165</v>
      </c>
      <c r="C2" s="75" t="s">
        <v>146</v>
      </c>
      <c r="D2" s="75" t="s">
        <v>136</v>
      </c>
      <c r="E2" s="75">
        <v>2016</v>
      </c>
      <c r="F2" s="115">
        <v>2015</v>
      </c>
      <c r="G2" s="10"/>
    </row>
    <row r="3" spans="1:8" ht="24.75" customHeight="1">
      <c r="A3" s="1" t="s">
        <v>7</v>
      </c>
      <c r="B3" s="4">
        <v>39670</v>
      </c>
      <c r="C3" s="4">
        <v>40814</v>
      </c>
      <c r="D3" s="4">
        <v>36271</v>
      </c>
      <c r="E3" s="4">
        <v>34650</v>
      </c>
      <c r="F3" s="4">
        <v>32324</v>
      </c>
      <c r="G3" s="10"/>
    </row>
    <row r="4" spans="1:8" ht="24.75" customHeight="1">
      <c r="A4" s="1" t="s">
        <v>8</v>
      </c>
      <c r="B4" s="4">
        <v>8219</v>
      </c>
      <c r="C4" s="4">
        <v>8157</v>
      </c>
      <c r="D4" s="4">
        <v>8431</v>
      </c>
      <c r="E4" s="4">
        <v>7809</v>
      </c>
      <c r="F4" s="4">
        <v>6841</v>
      </c>
      <c r="G4" s="10"/>
    </row>
    <row r="5" spans="1:8" ht="24.75" customHeight="1">
      <c r="A5" s="1" t="s">
        <v>114</v>
      </c>
      <c r="B5" s="4">
        <v>-584</v>
      </c>
      <c r="C5" s="4">
        <v>-1497</v>
      </c>
      <c r="D5" s="4">
        <v>-1375</v>
      </c>
      <c r="E5" s="4">
        <v>-179</v>
      </c>
      <c r="F5" s="4">
        <v>-1277</v>
      </c>
      <c r="G5" s="10"/>
      <c r="H5" s="7" t="s">
        <v>0</v>
      </c>
    </row>
    <row r="6" spans="1:8" ht="24.75" customHeight="1">
      <c r="A6" s="6" t="s">
        <v>152</v>
      </c>
      <c r="B6" s="4">
        <v>-4827</v>
      </c>
      <c r="C6" s="4">
        <v>1352</v>
      </c>
      <c r="D6" s="4">
        <v>1785</v>
      </c>
      <c r="E6" s="4">
        <v>-318</v>
      </c>
      <c r="F6" s="4">
        <v>18216</v>
      </c>
      <c r="G6" s="10"/>
    </row>
    <row r="7" spans="1:8" ht="24.75" customHeight="1">
      <c r="A7" s="1" t="s">
        <v>169</v>
      </c>
      <c r="B7" s="4">
        <f>7993+1046</f>
        <v>9039</v>
      </c>
      <c r="C7" s="4">
        <f>1654+3430</f>
        <v>5084</v>
      </c>
      <c r="D7" s="4">
        <f>5802+2598</f>
        <v>8400</v>
      </c>
      <c r="E7" s="4">
        <f>6255+483</f>
        <v>6738</v>
      </c>
      <c r="F7" s="4">
        <f>16259+248</f>
        <v>16507</v>
      </c>
      <c r="G7" s="10"/>
      <c r="H7" s="7" t="s">
        <v>0</v>
      </c>
    </row>
    <row r="8" spans="1:8" ht="24.75" customHeight="1">
      <c r="A8" s="2" t="s">
        <v>9</v>
      </c>
      <c r="B8" s="43">
        <f>SUM(B3:B7)</f>
        <v>51517</v>
      </c>
      <c r="C8" s="43">
        <f t="shared" ref="C8:F8" si="0">SUM(C3:C7)</f>
        <v>53910</v>
      </c>
      <c r="D8" s="43">
        <f t="shared" si="0"/>
        <v>53512</v>
      </c>
      <c r="E8" s="43">
        <f t="shared" si="0"/>
        <v>48700</v>
      </c>
      <c r="F8" s="43">
        <f t="shared" si="0"/>
        <v>72611</v>
      </c>
      <c r="G8" s="10"/>
    </row>
    <row r="9" spans="1:8" ht="14.25" customHeight="1">
      <c r="A9" s="57"/>
      <c r="B9" s="57"/>
      <c r="C9" s="57"/>
      <c r="D9" s="57"/>
      <c r="E9" s="57"/>
      <c r="F9" s="57"/>
      <c r="G9" s="57"/>
    </row>
    <row r="10" spans="1:8" ht="24.75" customHeight="1">
      <c r="A10" s="1" t="s">
        <v>10</v>
      </c>
      <c r="B10" s="4">
        <v>14458</v>
      </c>
      <c r="C10" s="4">
        <v>14589</v>
      </c>
      <c r="D10" s="4">
        <v>14061</v>
      </c>
      <c r="E10" s="4">
        <v>14049</v>
      </c>
      <c r="F10" s="4">
        <v>13754</v>
      </c>
      <c r="G10" s="10"/>
    </row>
    <row r="11" spans="1:8" ht="24.75" customHeight="1">
      <c r="A11" s="1" t="s">
        <v>11</v>
      </c>
      <c r="B11" s="4">
        <v>9534</v>
      </c>
      <c r="C11" s="4">
        <v>9348</v>
      </c>
      <c r="D11" s="4">
        <v>9789</v>
      </c>
      <c r="E11" s="4">
        <f>7586+611+1268</f>
        <v>9465</v>
      </c>
      <c r="F11" s="4">
        <f>8061+663+1254</f>
        <v>9978</v>
      </c>
      <c r="G11" s="10"/>
    </row>
    <row r="12" spans="1:8" ht="24.75" customHeight="1">
      <c r="A12" s="1" t="s">
        <v>170</v>
      </c>
      <c r="B12" s="4">
        <v>4204</v>
      </c>
      <c r="C12" s="4">
        <v>3860</v>
      </c>
      <c r="D12" s="4">
        <v>3253</v>
      </c>
      <c r="E12" s="4">
        <v>2973</v>
      </c>
      <c r="F12" s="4">
        <v>3017</v>
      </c>
      <c r="G12" s="10"/>
    </row>
    <row r="13" spans="1:8" ht="24.75" hidden="1" customHeight="1" outlineLevel="1">
      <c r="A13" s="62" t="s">
        <v>12</v>
      </c>
      <c r="B13" s="4"/>
      <c r="C13" s="4"/>
      <c r="D13" s="4"/>
      <c r="E13" s="4">
        <v>0</v>
      </c>
      <c r="F13" s="4">
        <v>0</v>
      </c>
      <c r="G13" s="10"/>
    </row>
    <row r="14" spans="1:8" ht="24.75" hidden="1" customHeight="1" outlineLevel="1">
      <c r="A14" s="62" t="s">
        <v>13</v>
      </c>
      <c r="B14" s="4"/>
      <c r="C14" s="4"/>
      <c r="D14" s="4"/>
      <c r="E14" s="4">
        <v>0</v>
      </c>
      <c r="F14" s="4">
        <v>0</v>
      </c>
      <c r="G14" s="10"/>
    </row>
    <row r="15" spans="1:8" ht="24.75" customHeight="1" collapsed="1">
      <c r="A15" s="2" t="s">
        <v>172</v>
      </c>
      <c r="B15" s="43">
        <f>SUM(B10:B14)</f>
        <v>28196</v>
      </c>
      <c r="C15" s="43">
        <f t="shared" ref="C15:F15" si="1">SUM(C10:C14)</f>
        <v>27797</v>
      </c>
      <c r="D15" s="43">
        <f t="shared" si="1"/>
        <v>27103</v>
      </c>
      <c r="E15" s="43">
        <f t="shared" si="1"/>
        <v>26487</v>
      </c>
      <c r="F15" s="43">
        <f t="shared" si="1"/>
        <v>26749</v>
      </c>
      <c r="G15" s="10"/>
      <c r="H15" s="7" t="s">
        <v>0</v>
      </c>
    </row>
    <row r="16" spans="1:8" ht="15" customHeight="1">
      <c r="A16" s="57"/>
      <c r="B16" s="57"/>
      <c r="C16" s="57"/>
      <c r="D16" s="57"/>
      <c r="E16" s="57"/>
      <c r="F16" s="57"/>
      <c r="G16" s="57"/>
    </row>
    <row r="17" spans="1:10" ht="24.75" hidden="1" customHeight="1" outlineLevel="1" thickTop="1">
      <c r="A17" s="63" t="s">
        <v>15</v>
      </c>
      <c r="B17" s="5"/>
      <c r="C17" s="5"/>
      <c r="D17" s="5"/>
      <c r="E17" s="5">
        <v>0</v>
      </c>
      <c r="F17" s="5">
        <v>0</v>
      </c>
      <c r="G17" s="10"/>
    </row>
    <row r="18" spans="1:10" ht="24.75" customHeight="1" collapsed="1">
      <c r="A18" s="2" t="s">
        <v>88</v>
      </c>
      <c r="B18" s="43">
        <f>+B8-B15</f>
        <v>23321</v>
      </c>
      <c r="C18" s="43">
        <f t="shared" ref="C18:F18" si="2">+C8-C15</f>
        <v>26113</v>
      </c>
      <c r="D18" s="43">
        <f t="shared" si="2"/>
        <v>26409</v>
      </c>
      <c r="E18" s="43">
        <f t="shared" si="2"/>
        <v>22213</v>
      </c>
      <c r="F18" s="43">
        <f t="shared" si="2"/>
        <v>45862</v>
      </c>
      <c r="G18" s="10"/>
    </row>
    <row r="19" spans="1:10" ht="14.25" customHeight="1">
      <c r="A19" s="89"/>
      <c r="B19" s="90"/>
      <c r="C19" s="90"/>
      <c r="D19" s="90"/>
      <c r="E19" s="90"/>
      <c r="F19" s="90"/>
      <c r="G19" s="57"/>
    </row>
    <row r="20" spans="1:10" ht="24.75" customHeight="1">
      <c r="A20" s="3" t="s">
        <v>171</v>
      </c>
      <c r="B20" s="88">
        <v>5086</v>
      </c>
      <c r="C20" s="88">
        <v>6853</v>
      </c>
      <c r="D20" s="88">
        <v>6643</v>
      </c>
      <c r="E20" s="88">
        <v>5570</v>
      </c>
      <c r="F20" s="88">
        <v>9402</v>
      </c>
      <c r="G20" s="10"/>
      <c r="H20" s="7" t="s">
        <v>0</v>
      </c>
    </row>
    <row r="21" spans="1:10" ht="24.75" customHeight="1">
      <c r="A21" s="2" t="s">
        <v>90</v>
      </c>
      <c r="B21" s="43">
        <f>+B18-B20</f>
        <v>18235</v>
      </c>
      <c r="C21" s="43">
        <f>+C18-C20</f>
        <v>19260</v>
      </c>
      <c r="D21" s="43">
        <f>+D18-D20</f>
        <v>19766</v>
      </c>
      <c r="E21" s="43">
        <v>16643</v>
      </c>
      <c r="F21" s="43">
        <v>36460</v>
      </c>
      <c r="G21" s="10"/>
      <c r="H21" s="11" t="s">
        <v>0</v>
      </c>
    </row>
    <row r="22" spans="1:10" ht="15" customHeight="1">
      <c r="A22" s="89"/>
      <c r="B22" s="90"/>
      <c r="C22" s="90"/>
      <c r="D22" s="90"/>
      <c r="E22" s="90"/>
      <c r="F22" s="90"/>
      <c r="G22" s="24"/>
    </row>
    <row r="23" spans="1:10" ht="24.75" customHeight="1">
      <c r="A23" s="3" t="s">
        <v>16</v>
      </c>
      <c r="B23" s="88">
        <v>0</v>
      </c>
      <c r="C23" s="88">
        <v>0</v>
      </c>
      <c r="D23" s="88">
        <v>0</v>
      </c>
      <c r="E23" s="88">
        <v>0</v>
      </c>
      <c r="F23" s="88">
        <v>0</v>
      </c>
      <c r="G23" s="10"/>
    </row>
    <row r="24" spans="1:10" ht="24.75" customHeight="1">
      <c r="A24" s="2" t="s">
        <v>87</v>
      </c>
      <c r="B24" s="43">
        <f>+B21</f>
        <v>18235</v>
      </c>
      <c r="C24" s="43">
        <f>+C21</f>
        <v>19260</v>
      </c>
      <c r="D24" s="43">
        <f>+D21</f>
        <v>19766</v>
      </c>
      <c r="E24" s="43">
        <v>16643</v>
      </c>
      <c r="F24" s="43">
        <v>36460</v>
      </c>
    </row>
    <row r="25" spans="1:10" ht="24.75" customHeight="1"/>
    <row r="26" spans="1:10" ht="24.75" customHeight="1">
      <c r="A26" s="33" t="s">
        <v>4</v>
      </c>
    </row>
    <row r="29" spans="1:10" ht="15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41.25" customHeight="1">
      <c r="A30" s="9"/>
      <c r="B30" s="9"/>
      <c r="C30" s="9"/>
      <c r="D30" s="9"/>
    </row>
    <row r="31" spans="1:10" ht="15.75">
      <c r="A31" s="8"/>
      <c r="B31" s="8"/>
      <c r="C31" s="8"/>
      <c r="D31" s="8"/>
    </row>
    <row r="32" spans="1:10">
      <c r="D32" s="11" t="s">
        <v>0</v>
      </c>
      <c r="E32" s="11" t="s">
        <v>0</v>
      </c>
      <c r="F32" s="11" t="s">
        <v>0</v>
      </c>
    </row>
  </sheetData>
  <hyperlinks>
    <hyperlink ref="A26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95" orientation="landscape" r:id="rId1"/>
  <headerFooter scaleWithDoc="0" alignWithMargins="0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M30"/>
  <sheetViews>
    <sheetView zoomScale="80" zoomScaleNormal="80" zoomScaleSheetLayoutView="90" zoomScalePageLayoutView="120" workbookViewId="0">
      <selection activeCell="B24" sqref="B24"/>
    </sheetView>
  </sheetViews>
  <sheetFormatPr defaultColWidth="11.5546875" defaultRowHeight="15" outlineLevelRow="1"/>
  <cols>
    <col min="1" max="1" width="32.109375" style="7" customWidth="1"/>
    <col min="2" max="2" width="8.77734375" style="7" customWidth="1"/>
    <col min="3" max="3" width="8.5546875" style="7" customWidth="1"/>
    <col min="4" max="7" width="7.6640625" style="7" customWidth="1"/>
    <col min="8" max="11" width="7.77734375" style="7" customWidth="1"/>
    <col min="12" max="12" width="1.5546875" style="7" bestFit="1" customWidth="1"/>
    <col min="13" max="16384" width="11.5546875" style="7"/>
  </cols>
  <sheetData>
    <row r="1" spans="1:11" s="70" customFormat="1" ht="24" customHeight="1">
      <c r="A1" s="65" t="s">
        <v>70</v>
      </c>
      <c r="B1" s="69"/>
      <c r="C1" s="69"/>
      <c r="D1" s="69"/>
      <c r="E1" s="69"/>
      <c r="F1" s="69"/>
      <c r="G1" s="69"/>
      <c r="H1" s="69"/>
      <c r="I1" s="69"/>
      <c r="J1" s="69"/>
      <c r="K1" s="109"/>
    </row>
    <row r="2" spans="1:11" s="72" customFormat="1" ht="24" customHeight="1">
      <c r="A2" s="67" t="s">
        <v>6</v>
      </c>
      <c r="B2" s="71" t="s">
        <v>194</v>
      </c>
      <c r="C2" s="71" t="s">
        <v>174</v>
      </c>
      <c r="D2" s="71" t="s">
        <v>160</v>
      </c>
      <c r="E2" s="71" t="s">
        <v>151</v>
      </c>
      <c r="F2" s="71" t="s">
        <v>150</v>
      </c>
      <c r="G2" s="71" t="s">
        <v>149</v>
      </c>
      <c r="H2" s="71" t="s">
        <v>147</v>
      </c>
      <c r="I2" s="71" t="s">
        <v>145</v>
      </c>
      <c r="J2" s="71" t="s">
        <v>144</v>
      </c>
      <c r="K2" s="110" t="s">
        <v>139</v>
      </c>
    </row>
    <row r="3" spans="1:11" ht="24" customHeight="1">
      <c r="A3" s="128" t="s">
        <v>7</v>
      </c>
      <c r="B3" s="129">
        <v>9512</v>
      </c>
      <c r="C3" s="129">
        <v>9427</v>
      </c>
      <c r="D3" s="129">
        <v>9580</v>
      </c>
      <c r="E3" s="129">
        <v>9631</v>
      </c>
      <c r="F3" s="129">
        <v>10214</v>
      </c>
      <c r="G3" s="129">
        <v>10245</v>
      </c>
      <c r="H3" s="129">
        <v>10968</v>
      </c>
      <c r="I3" s="129">
        <v>10370</v>
      </c>
      <c r="J3" s="129">
        <v>9835</v>
      </c>
      <c r="K3" s="129">
        <v>9641</v>
      </c>
    </row>
    <row r="4" spans="1:11" ht="24" customHeight="1">
      <c r="A4" s="128" t="s">
        <v>8</v>
      </c>
      <c r="B4" s="129">
        <v>1653</v>
      </c>
      <c r="C4" s="129">
        <v>1945</v>
      </c>
      <c r="D4" s="129">
        <v>2125</v>
      </c>
      <c r="E4" s="129">
        <v>1958</v>
      </c>
      <c r="F4" s="129">
        <v>2076</v>
      </c>
      <c r="G4" s="129">
        <v>2060</v>
      </c>
      <c r="H4" s="129">
        <v>2355</v>
      </c>
      <c r="I4" s="129">
        <v>1926</v>
      </c>
      <c r="J4" s="129">
        <v>2185</v>
      </c>
      <c r="K4" s="129">
        <v>1691</v>
      </c>
    </row>
    <row r="5" spans="1:11" ht="24" customHeight="1">
      <c r="A5" s="128" t="s">
        <v>114</v>
      </c>
      <c r="B5" s="130">
        <v>-259</v>
      </c>
      <c r="C5" s="130">
        <v>85</v>
      </c>
      <c r="D5" s="130">
        <f>-584+39+87+158</f>
        <v>-300</v>
      </c>
      <c r="E5" s="130">
        <v>-39</v>
      </c>
      <c r="F5" s="130">
        <v>-87</v>
      </c>
      <c r="G5" s="130">
        <v>-158</v>
      </c>
      <c r="H5" s="130">
        <v>-676</v>
      </c>
      <c r="I5" s="130">
        <v>-352</v>
      </c>
      <c r="J5" s="130">
        <v>-399</v>
      </c>
      <c r="K5" s="130">
        <v>-70</v>
      </c>
    </row>
    <row r="6" spans="1:11" ht="24" customHeight="1">
      <c r="A6" s="128" t="s">
        <v>152</v>
      </c>
      <c r="B6" s="129">
        <v>-8191</v>
      </c>
      <c r="C6" s="129">
        <v>-5244</v>
      </c>
      <c r="D6" s="129">
        <v>-1399</v>
      </c>
      <c r="E6" s="129">
        <v>-1056</v>
      </c>
      <c r="F6" s="129">
        <v>-1378</v>
      </c>
      <c r="G6" s="129">
        <v>-994</v>
      </c>
      <c r="H6" s="129">
        <v>-286</v>
      </c>
      <c r="I6" s="129">
        <v>-89</v>
      </c>
      <c r="J6" s="129">
        <v>703</v>
      </c>
      <c r="K6" s="129">
        <v>1024</v>
      </c>
    </row>
    <row r="7" spans="1:11" ht="24" customHeight="1">
      <c r="A7" s="128" t="s">
        <v>76</v>
      </c>
      <c r="B7" s="129">
        <f>2827+333</f>
        <v>3160</v>
      </c>
      <c r="C7" s="129">
        <f>-2625-188</f>
        <v>-2813</v>
      </c>
      <c r="D7" s="129">
        <v>2257</v>
      </c>
      <c r="E7" s="129">
        <f>649+211</f>
        <v>860</v>
      </c>
      <c r="F7" s="129">
        <f>1776+266</f>
        <v>2042</v>
      </c>
      <c r="G7" s="129">
        <f>3442+438</f>
        <v>3880</v>
      </c>
      <c r="H7" s="129">
        <f>1654+3430-K7-J7-I7</f>
        <v>479</v>
      </c>
      <c r="I7" s="129">
        <f>-151+348</f>
        <v>197</v>
      </c>
      <c r="J7" s="129">
        <f>-333+195</f>
        <v>-138</v>
      </c>
      <c r="K7" s="129">
        <f>2196+2350</f>
        <v>4546</v>
      </c>
    </row>
    <row r="8" spans="1:11" ht="24" customHeight="1">
      <c r="A8" s="131" t="s">
        <v>9</v>
      </c>
      <c r="B8" s="132">
        <f>SUM(B3:B7)</f>
        <v>5875</v>
      </c>
      <c r="C8" s="132">
        <f>SUM(C3:C7)</f>
        <v>3400</v>
      </c>
      <c r="D8" s="132">
        <f>SUM(D3:D7)</f>
        <v>12263</v>
      </c>
      <c r="E8" s="132">
        <f t="shared" ref="E8:H8" si="0">SUM(E3:E7)</f>
        <v>11354</v>
      </c>
      <c r="F8" s="132">
        <f t="shared" si="0"/>
        <v>12867</v>
      </c>
      <c r="G8" s="132">
        <f t="shared" si="0"/>
        <v>15033</v>
      </c>
      <c r="H8" s="132">
        <f t="shared" si="0"/>
        <v>12840</v>
      </c>
      <c r="I8" s="132">
        <v>12052</v>
      </c>
      <c r="J8" s="132">
        <v>12186</v>
      </c>
      <c r="K8" s="132">
        <v>16832</v>
      </c>
    </row>
    <row r="9" spans="1:11" ht="14.25" customHeight="1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11" ht="24" customHeight="1">
      <c r="A10" s="128" t="s">
        <v>10</v>
      </c>
      <c r="B10" s="129">
        <v>3802</v>
      </c>
      <c r="C10" s="129">
        <v>3844</v>
      </c>
      <c r="D10" s="129">
        <v>3805</v>
      </c>
      <c r="E10" s="129">
        <v>3284</v>
      </c>
      <c r="F10" s="129">
        <v>3689</v>
      </c>
      <c r="G10" s="129">
        <v>3680</v>
      </c>
      <c r="H10" s="129">
        <v>3835</v>
      </c>
      <c r="I10" s="129">
        <v>3222</v>
      </c>
      <c r="J10" s="129">
        <v>3869</v>
      </c>
      <c r="K10" s="129">
        <v>3663</v>
      </c>
    </row>
    <row r="11" spans="1:11" ht="24" customHeight="1">
      <c r="A11" s="128" t="s">
        <v>11</v>
      </c>
      <c r="B11" s="129">
        <v>2206</v>
      </c>
      <c r="C11" s="129">
        <v>2430</v>
      </c>
      <c r="D11" s="129">
        <v>2505</v>
      </c>
      <c r="E11" s="129">
        <v>2167</v>
      </c>
      <c r="F11" s="129">
        <v>2340</v>
      </c>
      <c r="G11" s="129">
        <v>2522</v>
      </c>
      <c r="H11" s="129">
        <v>2373</v>
      </c>
      <c r="I11" s="129">
        <v>2353</v>
      </c>
      <c r="J11" s="129">
        <v>2287</v>
      </c>
      <c r="K11" s="129">
        <v>2335</v>
      </c>
    </row>
    <row r="12" spans="1:11" ht="24" customHeight="1">
      <c r="A12" s="93" t="s">
        <v>170</v>
      </c>
      <c r="B12" s="129">
        <v>425</v>
      </c>
      <c r="C12" s="129">
        <v>450</v>
      </c>
      <c r="D12" s="129">
        <v>1064</v>
      </c>
      <c r="E12" s="129">
        <v>1065</v>
      </c>
      <c r="F12" s="129">
        <v>1065</v>
      </c>
      <c r="G12" s="129">
        <v>1010</v>
      </c>
      <c r="H12" s="129">
        <v>1028</v>
      </c>
      <c r="I12" s="129">
        <v>1082</v>
      </c>
      <c r="J12" s="129">
        <v>910</v>
      </c>
      <c r="K12" s="129">
        <v>840</v>
      </c>
    </row>
    <row r="13" spans="1:11" ht="24" hidden="1" customHeight="1" outlineLevel="1">
      <c r="A13" s="133" t="s">
        <v>12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</row>
    <row r="14" spans="1:11" ht="24" hidden="1" customHeight="1" outlineLevel="1">
      <c r="A14" s="134" t="s">
        <v>13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</row>
    <row r="15" spans="1:11" ht="24" customHeight="1" collapsed="1">
      <c r="A15" s="131" t="s">
        <v>172</v>
      </c>
      <c r="B15" s="132">
        <f>SUM(B10:B14)</f>
        <v>6433</v>
      </c>
      <c r="C15" s="132">
        <f>SUM(C10:C14)</f>
        <v>6724</v>
      </c>
      <c r="D15" s="132">
        <f>SUM(D10:D14)</f>
        <v>7374</v>
      </c>
      <c r="E15" s="132">
        <f t="shared" ref="E15:K15" si="1">SUM(E10:E14)</f>
        <v>6516</v>
      </c>
      <c r="F15" s="132">
        <f t="shared" si="1"/>
        <v>7094</v>
      </c>
      <c r="G15" s="132">
        <f t="shared" si="1"/>
        <v>7212</v>
      </c>
      <c r="H15" s="132">
        <f t="shared" si="1"/>
        <v>7236</v>
      </c>
      <c r="I15" s="132">
        <f t="shared" si="1"/>
        <v>6657</v>
      </c>
      <c r="J15" s="132">
        <f>SUM(J10:J14)</f>
        <v>7066</v>
      </c>
      <c r="K15" s="132">
        <f t="shared" si="1"/>
        <v>6838</v>
      </c>
    </row>
    <row r="16" spans="1:11" ht="14.25" customHeight="1">
      <c r="A16" s="126"/>
      <c r="B16" s="127"/>
      <c r="C16" s="127"/>
      <c r="D16" s="127"/>
      <c r="E16" s="127"/>
      <c r="F16" s="127"/>
      <c r="G16" s="127"/>
      <c r="H16" s="127"/>
      <c r="I16" s="127"/>
      <c r="J16" s="127"/>
      <c r="K16" s="127"/>
    </row>
    <row r="17" spans="1:13" s="61" customFormat="1" ht="24" hidden="1" customHeight="1" outlineLevel="1" thickTop="1">
      <c r="A17" s="135" t="s">
        <v>15</v>
      </c>
      <c r="B17" s="136"/>
      <c r="C17" s="136"/>
      <c r="D17" s="136"/>
      <c r="E17" s="136"/>
      <c r="F17" s="136"/>
      <c r="G17" s="136"/>
      <c r="H17" s="137"/>
      <c r="I17" s="137"/>
      <c r="J17" s="137"/>
      <c r="K17" s="136"/>
    </row>
    <row r="18" spans="1:13" ht="24" customHeight="1" collapsed="1">
      <c r="A18" s="131" t="s">
        <v>88</v>
      </c>
      <c r="B18" s="132">
        <f>+B8-B15</f>
        <v>-558</v>
      </c>
      <c r="C18" s="132">
        <f>+C8-C15</f>
        <v>-3324</v>
      </c>
      <c r="D18" s="132">
        <f t="shared" ref="D18:E18" si="2">+D8-D15</f>
        <v>4889</v>
      </c>
      <c r="E18" s="132">
        <f t="shared" si="2"/>
        <v>4838</v>
      </c>
      <c r="F18" s="132">
        <f t="shared" ref="F18:G18" si="3">+F8-F15</f>
        <v>5773</v>
      </c>
      <c r="G18" s="132">
        <f t="shared" si="3"/>
        <v>7821</v>
      </c>
      <c r="H18" s="132">
        <f>+H8-H15</f>
        <v>5604</v>
      </c>
      <c r="I18" s="132">
        <f>+I8-I15</f>
        <v>5395</v>
      </c>
      <c r="J18" s="132">
        <f t="shared" ref="J18:K18" si="4">+J8-J15</f>
        <v>5120</v>
      </c>
      <c r="K18" s="132">
        <f t="shared" si="4"/>
        <v>9994</v>
      </c>
      <c r="L18" s="7" t="s">
        <v>0</v>
      </c>
      <c r="M18" s="7" t="s">
        <v>0</v>
      </c>
    </row>
    <row r="19" spans="1:13" ht="14.25" customHeight="1">
      <c r="A19" s="126"/>
      <c r="B19" s="127"/>
      <c r="C19" s="127"/>
      <c r="D19" s="127"/>
      <c r="E19" s="127"/>
      <c r="F19" s="127"/>
      <c r="G19" s="127"/>
      <c r="H19" s="127"/>
      <c r="I19" s="127"/>
      <c r="J19" s="127"/>
      <c r="K19" s="127"/>
    </row>
    <row r="20" spans="1:13" ht="24" customHeight="1">
      <c r="A20" s="128" t="s">
        <v>171</v>
      </c>
      <c r="B20" s="129">
        <v>-899</v>
      </c>
      <c r="C20" s="129">
        <v>304</v>
      </c>
      <c r="D20" s="129">
        <v>1014</v>
      </c>
      <c r="E20" s="129">
        <v>1591</v>
      </c>
      <c r="F20" s="129">
        <v>1444</v>
      </c>
      <c r="G20" s="129">
        <v>1037</v>
      </c>
      <c r="H20" s="129">
        <v>1737</v>
      </c>
      <c r="I20" s="129">
        <v>1615</v>
      </c>
      <c r="J20" s="129">
        <v>1609</v>
      </c>
      <c r="K20" s="129">
        <v>1892</v>
      </c>
      <c r="L20" s="7" t="s">
        <v>0</v>
      </c>
      <c r="M20" s="7" t="s">
        <v>0</v>
      </c>
    </row>
    <row r="21" spans="1:13" ht="24" customHeight="1">
      <c r="A21" s="96" t="s">
        <v>91</v>
      </c>
      <c r="B21" s="132">
        <f>+B18-B20</f>
        <v>341</v>
      </c>
      <c r="C21" s="132">
        <f>+C18-C20</f>
        <v>-3628</v>
      </c>
      <c r="D21" s="132">
        <f t="shared" ref="D21:E21" si="5">+D18-D20</f>
        <v>3875</v>
      </c>
      <c r="E21" s="132">
        <f t="shared" si="5"/>
        <v>3247</v>
      </c>
      <c r="F21" s="132">
        <f t="shared" ref="F21:G21" si="6">+F18-F20</f>
        <v>4329</v>
      </c>
      <c r="G21" s="132">
        <f t="shared" si="6"/>
        <v>6784</v>
      </c>
      <c r="H21" s="132">
        <f>+H18-H20</f>
        <v>3867</v>
      </c>
      <c r="I21" s="132">
        <f>+I18-I20</f>
        <v>3780</v>
      </c>
      <c r="J21" s="132">
        <f>+J18-J20</f>
        <v>3511</v>
      </c>
      <c r="K21" s="132">
        <f>+K18-K20</f>
        <v>8102</v>
      </c>
    </row>
    <row r="22" spans="1:13" ht="14.25" customHeight="1">
      <c r="A22" s="72"/>
      <c r="B22" s="138"/>
      <c r="C22" s="138"/>
      <c r="D22" s="138"/>
      <c r="E22" s="138"/>
      <c r="F22" s="138"/>
      <c r="G22" s="138"/>
      <c r="H22" s="138"/>
      <c r="I22" s="138"/>
      <c r="J22" s="138"/>
      <c r="K22" s="138"/>
    </row>
    <row r="23" spans="1:13" ht="24" customHeight="1">
      <c r="A23" s="128" t="s">
        <v>16</v>
      </c>
      <c r="B23" s="129">
        <v>0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</row>
    <row r="24" spans="1:13" ht="24" customHeight="1">
      <c r="A24" s="96" t="s">
        <v>89</v>
      </c>
      <c r="B24" s="132">
        <f>+B21</f>
        <v>341</v>
      </c>
      <c r="C24" s="132">
        <f>+C21</f>
        <v>-3628</v>
      </c>
      <c r="D24" s="132">
        <f t="shared" ref="D24:E24" si="7">+D21</f>
        <v>3875</v>
      </c>
      <c r="E24" s="132">
        <f t="shared" si="7"/>
        <v>3247</v>
      </c>
      <c r="F24" s="132">
        <f t="shared" ref="F24:G24" si="8">+F21</f>
        <v>4329</v>
      </c>
      <c r="G24" s="132">
        <f t="shared" si="8"/>
        <v>6784</v>
      </c>
      <c r="H24" s="132">
        <f>+H21</f>
        <v>3867</v>
      </c>
      <c r="I24" s="132">
        <f>+I21</f>
        <v>3780</v>
      </c>
      <c r="J24" s="132">
        <f>+J21</f>
        <v>3511</v>
      </c>
      <c r="K24" s="132">
        <f>+K21</f>
        <v>8102</v>
      </c>
    </row>
    <row r="25" spans="1:13" ht="12" customHeight="1"/>
    <row r="26" spans="1:13" ht="21" customHeight="1">
      <c r="A26" s="56" t="s">
        <v>167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3" ht="24.75" customHeight="1">
      <c r="A27" s="33" t="s">
        <v>4</v>
      </c>
      <c r="B27" s="33"/>
      <c r="C27" s="33"/>
      <c r="D27" s="33"/>
      <c r="E27" s="33"/>
      <c r="F27" s="64"/>
      <c r="G27" s="64"/>
      <c r="H27" s="64"/>
      <c r="I27" s="64"/>
      <c r="J27" s="64"/>
      <c r="K27" s="64"/>
    </row>
    <row r="30" spans="1:13" ht="41.25" customHeight="1">
      <c r="J30" s="11"/>
    </row>
  </sheetData>
  <hyperlinks>
    <hyperlink ref="A27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6" orientation="landscape" r:id="rId1"/>
  <headerFooter scaleWithDoc="0" alignWithMargins="0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F31"/>
  <sheetViews>
    <sheetView zoomScale="80" zoomScaleNormal="80" zoomScaleSheetLayoutView="90" zoomScalePageLayoutView="134" workbookViewId="0">
      <selection activeCell="I35" sqref="I35"/>
    </sheetView>
  </sheetViews>
  <sheetFormatPr defaultColWidth="11.5546875" defaultRowHeight="15"/>
  <cols>
    <col min="1" max="1" width="25.6640625" style="7" customWidth="1"/>
    <col min="2" max="3" width="11.44140625" style="7" customWidth="1"/>
    <col min="4" max="9" width="11.5546875" style="7"/>
    <col min="10" max="10" width="17.6640625" style="7" customWidth="1"/>
    <col min="11" max="16384" width="11.5546875" style="7"/>
  </cols>
  <sheetData>
    <row r="1" spans="1:6" ht="24" customHeight="1">
      <c r="A1" s="65" t="s">
        <v>17</v>
      </c>
      <c r="B1" s="69"/>
      <c r="C1" s="69"/>
      <c r="D1" s="66"/>
      <c r="E1" s="66"/>
      <c r="F1" s="111"/>
    </row>
    <row r="2" spans="1:6" ht="24" customHeight="1">
      <c r="A2" s="67" t="s">
        <v>6</v>
      </c>
      <c r="B2" s="68">
        <v>43830</v>
      </c>
      <c r="C2" s="68">
        <v>43465</v>
      </c>
      <c r="D2" s="68">
        <v>43100</v>
      </c>
      <c r="E2" s="68">
        <v>42735</v>
      </c>
      <c r="F2" s="114">
        <v>42369</v>
      </c>
    </row>
    <row r="3" spans="1:6" ht="24" customHeight="1">
      <c r="A3" s="102" t="s">
        <v>18</v>
      </c>
      <c r="B3" s="119">
        <v>69824</v>
      </c>
      <c r="C3" s="119">
        <v>70854</v>
      </c>
      <c r="D3" s="119">
        <v>55192</v>
      </c>
      <c r="E3" s="119">
        <v>30662</v>
      </c>
      <c r="F3" s="119">
        <v>25164</v>
      </c>
    </row>
    <row r="4" spans="1:6" ht="24" customHeight="1">
      <c r="A4" s="102" t="s">
        <v>19</v>
      </c>
      <c r="B4" s="119">
        <v>115262</v>
      </c>
      <c r="C4" s="119">
        <v>77058</v>
      </c>
      <c r="D4" s="119">
        <v>117310</v>
      </c>
      <c r="E4" s="119">
        <v>154892</v>
      </c>
      <c r="F4" s="119">
        <v>203684</v>
      </c>
    </row>
    <row r="5" spans="1:6" ht="24" customHeight="1">
      <c r="A5" s="102" t="s">
        <v>20</v>
      </c>
      <c r="B5" s="119">
        <v>30019</v>
      </c>
      <c r="C5" s="119">
        <v>23547</v>
      </c>
      <c r="D5" s="119">
        <v>27980</v>
      </c>
      <c r="E5" s="119">
        <v>26688</v>
      </c>
      <c r="F5" s="119">
        <v>29192</v>
      </c>
    </row>
    <row r="6" spans="1:6" ht="24" customHeight="1">
      <c r="A6" s="102" t="s">
        <v>163</v>
      </c>
      <c r="B6" s="119">
        <v>47929</v>
      </c>
      <c r="C6" s="119">
        <v>71385</v>
      </c>
      <c r="D6" s="119">
        <v>44866</v>
      </c>
      <c r="E6" s="119">
        <v>20408</v>
      </c>
      <c r="F6" s="119">
        <v>20791</v>
      </c>
    </row>
    <row r="7" spans="1:6" ht="24" customHeight="1">
      <c r="A7" s="102" t="s">
        <v>164</v>
      </c>
      <c r="B7" s="119">
        <v>1140184</v>
      </c>
      <c r="C7" s="119">
        <v>1064532</v>
      </c>
      <c r="D7" s="119">
        <v>925636</v>
      </c>
      <c r="E7" s="119">
        <v>853417</v>
      </c>
      <c r="F7" s="119">
        <v>811549</v>
      </c>
    </row>
    <row r="8" spans="1:6" ht="24" customHeight="1">
      <c r="A8" s="102" t="s">
        <v>22</v>
      </c>
      <c r="B8" s="119">
        <v>22088</v>
      </c>
      <c r="C8" s="119">
        <v>17335</v>
      </c>
      <c r="D8" s="119">
        <v>18238</v>
      </c>
      <c r="E8" s="119">
        <v>17641</v>
      </c>
      <c r="F8" s="119">
        <v>16323</v>
      </c>
    </row>
    <row r="9" spans="1:6" ht="24" customHeight="1">
      <c r="A9" s="102" t="s">
        <v>162</v>
      </c>
      <c r="B9" s="119">
        <v>1022</v>
      </c>
      <c r="C9" s="119">
        <v>1330</v>
      </c>
      <c r="D9" s="119">
        <v>3648</v>
      </c>
      <c r="E9" s="119">
        <v>7449</v>
      </c>
      <c r="F9" s="119">
        <v>11955</v>
      </c>
    </row>
    <row r="10" spans="1:6" ht="24" customHeight="1">
      <c r="A10" s="96" t="s">
        <v>23</v>
      </c>
      <c r="B10" s="125">
        <f>SUM(B3:B9)</f>
        <v>1426328</v>
      </c>
      <c r="C10" s="125">
        <f>SUM(C3:C9)</f>
        <v>1326041</v>
      </c>
      <c r="D10" s="125">
        <f>SUM(D3:D9)</f>
        <v>1192870</v>
      </c>
      <c r="E10" s="125">
        <v>1111157</v>
      </c>
      <c r="F10" s="125">
        <v>1118658</v>
      </c>
    </row>
    <row r="11" spans="1:6" ht="24" customHeight="1">
      <c r="A11" s="91"/>
      <c r="B11" s="124"/>
      <c r="C11" s="124"/>
      <c r="D11" s="124"/>
      <c r="E11" s="124"/>
      <c r="F11" s="124"/>
    </row>
    <row r="12" spans="1:6" ht="24" customHeight="1">
      <c r="A12" s="102" t="s">
        <v>24</v>
      </c>
      <c r="B12" s="119">
        <v>48062</v>
      </c>
      <c r="C12" s="119">
        <v>34609</v>
      </c>
      <c r="D12" s="119">
        <v>32062</v>
      </c>
      <c r="E12" s="119">
        <v>20093</v>
      </c>
      <c r="F12" s="119">
        <v>56731</v>
      </c>
    </row>
    <row r="13" spans="1:6" ht="24" customHeight="1">
      <c r="A13" s="102" t="s">
        <v>25</v>
      </c>
      <c r="B13" s="119">
        <v>707813</v>
      </c>
      <c r="C13" s="119">
        <v>693043</v>
      </c>
      <c r="D13" s="119">
        <v>605158</v>
      </c>
      <c r="E13" s="119">
        <v>589725</v>
      </c>
      <c r="F13" s="119">
        <v>559051</v>
      </c>
    </row>
    <row r="14" spans="1:6" ht="24" customHeight="1">
      <c r="A14" s="102" t="s">
        <v>26</v>
      </c>
      <c r="B14" s="119">
        <v>373168</v>
      </c>
      <c r="C14" s="119">
        <v>314412</v>
      </c>
      <c r="D14" s="119">
        <v>281874</v>
      </c>
      <c r="E14" s="119">
        <v>223944</v>
      </c>
      <c r="F14" s="119">
        <v>209344</v>
      </c>
    </row>
    <row r="15" spans="1:6" ht="24" customHeight="1">
      <c r="A15" s="102" t="s">
        <v>27</v>
      </c>
      <c r="B15" s="119">
        <v>30440</v>
      </c>
      <c r="C15" s="119">
        <v>30997</v>
      </c>
      <c r="D15" s="119">
        <v>27615</v>
      </c>
      <c r="E15" s="119">
        <v>24681</v>
      </c>
      <c r="F15" s="119">
        <v>26844</v>
      </c>
    </row>
    <row r="16" spans="1:6" ht="24" customHeight="1">
      <c r="A16" s="102" t="s">
        <v>28</v>
      </c>
      <c r="B16" s="119">
        <v>30</v>
      </c>
      <c r="C16" s="119">
        <v>30</v>
      </c>
      <c r="D16" s="119">
        <v>27</v>
      </c>
      <c r="E16" s="119">
        <v>1095</v>
      </c>
      <c r="F16" s="119">
        <v>1518</v>
      </c>
    </row>
    <row r="17" spans="1:6" ht="24" customHeight="1">
      <c r="A17" s="102" t="s">
        <v>161</v>
      </c>
      <c r="B17" s="119">
        <v>19081</v>
      </c>
      <c r="C17" s="119">
        <v>13340</v>
      </c>
      <c r="D17" s="119">
        <v>77</v>
      </c>
      <c r="E17" s="119">
        <v>388</v>
      </c>
      <c r="F17" s="119">
        <v>639</v>
      </c>
    </row>
    <row r="18" spans="1:6" ht="24" customHeight="1">
      <c r="A18" s="102" t="s">
        <v>29</v>
      </c>
      <c r="B18" s="119">
        <v>247734</v>
      </c>
      <c r="C18" s="119">
        <v>239610</v>
      </c>
      <c r="D18" s="119">
        <v>246057</v>
      </c>
      <c r="E18" s="119">
        <v>251231</v>
      </c>
      <c r="F18" s="119">
        <v>264531</v>
      </c>
    </row>
    <row r="19" spans="1:6" ht="24" customHeight="1">
      <c r="A19" s="96" t="s">
        <v>23</v>
      </c>
      <c r="B19" s="125">
        <f>SUM(B12:B18)</f>
        <v>1426328</v>
      </c>
      <c r="C19" s="125">
        <f>SUM(C12:C18)</f>
        <v>1326041</v>
      </c>
      <c r="D19" s="125">
        <f>SUM(D12:D18)</f>
        <v>1192870</v>
      </c>
      <c r="E19" s="125">
        <v>1111157</v>
      </c>
      <c r="F19" s="125">
        <v>1118658</v>
      </c>
    </row>
    <row r="20" spans="1:6" ht="12.75" customHeight="1"/>
    <row r="21" spans="1:6" ht="24" customHeight="1">
      <c r="A21" s="56" t="s">
        <v>167</v>
      </c>
      <c r="B21" s="56"/>
      <c r="C21" s="56"/>
    </row>
    <row r="22" spans="1:6" ht="24" customHeight="1">
      <c r="A22" s="33" t="s">
        <v>4</v>
      </c>
      <c r="B22" s="64"/>
      <c r="C22" s="64"/>
    </row>
    <row r="23" spans="1:6" ht="24" customHeight="1"/>
    <row r="31" spans="1:6" ht="41.25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K36"/>
  <sheetViews>
    <sheetView zoomScale="80" zoomScaleNormal="80" zoomScaleSheetLayoutView="90" zoomScalePageLayoutView="134" workbookViewId="0">
      <selection activeCell="B16" sqref="B16"/>
    </sheetView>
  </sheetViews>
  <sheetFormatPr defaultColWidth="11.5546875" defaultRowHeight="15"/>
  <cols>
    <col min="1" max="1" width="25.6640625" style="7" customWidth="1"/>
    <col min="2" max="11" width="8.21875" style="7" customWidth="1"/>
    <col min="12" max="16384" width="11.5546875" style="7"/>
  </cols>
  <sheetData>
    <row r="1" spans="1:11" ht="24" customHeight="1">
      <c r="A1" s="65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109"/>
    </row>
    <row r="2" spans="1:11" ht="24" customHeight="1">
      <c r="A2" s="67" t="s">
        <v>6</v>
      </c>
      <c r="B2" s="112">
        <v>44012</v>
      </c>
      <c r="C2" s="112">
        <v>43921</v>
      </c>
      <c r="D2" s="112">
        <v>43830</v>
      </c>
      <c r="E2" s="112">
        <v>43738</v>
      </c>
      <c r="F2" s="112">
        <v>43646</v>
      </c>
      <c r="G2" s="112">
        <v>43555</v>
      </c>
      <c r="H2" s="112">
        <v>43465</v>
      </c>
      <c r="I2" s="112">
        <v>43373</v>
      </c>
      <c r="J2" s="112">
        <v>43281</v>
      </c>
      <c r="K2" s="113">
        <v>43190</v>
      </c>
    </row>
    <row r="3" spans="1:11" ht="24" customHeight="1">
      <c r="A3" s="102" t="s">
        <v>18</v>
      </c>
      <c r="B3" s="94">
        <v>89598</v>
      </c>
      <c r="C3" s="94">
        <v>92440</v>
      </c>
      <c r="D3" s="94">
        <v>69824</v>
      </c>
      <c r="E3" s="94">
        <v>56680</v>
      </c>
      <c r="F3" s="94">
        <v>63990</v>
      </c>
      <c r="G3" s="94">
        <v>63014</v>
      </c>
      <c r="H3" s="94">
        <v>70854</v>
      </c>
      <c r="I3" s="94">
        <v>61155</v>
      </c>
      <c r="J3" s="94">
        <v>68372</v>
      </c>
      <c r="K3" s="94">
        <v>82266</v>
      </c>
    </row>
    <row r="4" spans="1:11" ht="24" customHeight="1">
      <c r="A4" s="102" t="s">
        <v>19</v>
      </c>
      <c r="B4" s="94">
        <v>104758</v>
      </c>
      <c r="C4" s="94">
        <v>116568</v>
      </c>
      <c r="D4" s="94">
        <v>115262</v>
      </c>
      <c r="E4" s="94">
        <v>96786</v>
      </c>
      <c r="F4" s="94">
        <v>84830</v>
      </c>
      <c r="G4" s="94">
        <v>80954</v>
      </c>
      <c r="H4" s="94">
        <v>77058</v>
      </c>
      <c r="I4" s="94">
        <v>88749</v>
      </c>
      <c r="J4" s="94">
        <v>97214</v>
      </c>
      <c r="K4" s="94">
        <v>100216</v>
      </c>
    </row>
    <row r="5" spans="1:11" ht="24" customHeight="1">
      <c r="A5" s="102" t="s">
        <v>20</v>
      </c>
      <c r="B5" s="94">
        <v>26794</v>
      </c>
      <c r="C5" s="94">
        <v>25923</v>
      </c>
      <c r="D5" s="94">
        <v>30019</v>
      </c>
      <c r="E5" s="94">
        <v>29150</v>
      </c>
      <c r="F5" s="94">
        <v>27658</v>
      </c>
      <c r="G5" s="94">
        <v>25151</v>
      </c>
      <c r="H5" s="94">
        <v>23547</v>
      </c>
      <c r="I5" s="94">
        <v>27766</v>
      </c>
      <c r="J5" s="94">
        <v>28756</v>
      </c>
      <c r="K5" s="94">
        <v>25666</v>
      </c>
    </row>
    <row r="6" spans="1:11" ht="24" customHeight="1">
      <c r="A6" s="102" t="s">
        <v>163</v>
      </c>
      <c r="B6" s="94">
        <v>56394</v>
      </c>
      <c r="C6" s="94">
        <v>69740</v>
      </c>
      <c r="D6" s="94">
        <v>47929</v>
      </c>
      <c r="E6" s="94">
        <v>71222</v>
      </c>
      <c r="F6" s="94">
        <v>71812</v>
      </c>
      <c r="G6" s="94">
        <v>88664</v>
      </c>
      <c r="H6" s="94">
        <v>71385</v>
      </c>
      <c r="I6" s="94">
        <v>84513</v>
      </c>
      <c r="J6" s="94">
        <v>47937</v>
      </c>
      <c r="K6" s="94">
        <v>41796</v>
      </c>
    </row>
    <row r="7" spans="1:11" ht="24" customHeight="1">
      <c r="A7" s="102" t="s">
        <v>164</v>
      </c>
      <c r="B7" s="94">
        <v>1198210</v>
      </c>
      <c r="C7" s="94">
        <v>1190536</v>
      </c>
      <c r="D7" s="94">
        <v>1140184</v>
      </c>
      <c r="E7" s="94">
        <v>1136804</v>
      </c>
      <c r="F7" s="94">
        <v>1130915</v>
      </c>
      <c r="G7" s="94">
        <v>1095376</v>
      </c>
      <c r="H7" s="94">
        <v>1064532</v>
      </c>
      <c r="I7" s="94">
        <v>1038005</v>
      </c>
      <c r="J7" s="94">
        <v>989481</v>
      </c>
      <c r="K7" s="94">
        <v>936636</v>
      </c>
    </row>
    <row r="8" spans="1:11" ht="24" customHeight="1">
      <c r="A8" s="102" t="s">
        <v>22</v>
      </c>
      <c r="B8" s="94">
        <v>23913</v>
      </c>
      <c r="C8" s="94">
        <v>26851</v>
      </c>
      <c r="D8" s="94">
        <v>22088</v>
      </c>
      <c r="E8" s="94">
        <v>23476</v>
      </c>
      <c r="F8" s="94">
        <v>22348</v>
      </c>
      <c r="G8" s="94">
        <f>1291+1354+5646+2534+100+13819</f>
        <v>24744</v>
      </c>
      <c r="H8" s="94">
        <v>17335</v>
      </c>
      <c r="I8" s="94">
        <v>15399</v>
      </c>
      <c r="J8" s="94">
        <v>16261</v>
      </c>
      <c r="K8" s="94">
        <v>17455</v>
      </c>
    </row>
    <row r="9" spans="1:11" ht="24" customHeight="1">
      <c r="A9" s="102" t="s">
        <v>162</v>
      </c>
      <c r="B9" s="94">
        <v>1443</v>
      </c>
      <c r="C9" s="94">
        <v>1130</v>
      </c>
      <c r="D9" s="94">
        <v>1022</v>
      </c>
      <c r="E9" s="94">
        <v>1144</v>
      </c>
      <c r="F9" s="94">
        <v>1282</v>
      </c>
      <c r="G9" s="94">
        <v>1395</v>
      </c>
      <c r="H9" s="94">
        <v>1330</v>
      </c>
      <c r="I9" s="94">
        <v>1618</v>
      </c>
      <c r="J9" s="94">
        <v>1832</v>
      </c>
      <c r="K9" s="94">
        <v>2113</v>
      </c>
    </row>
    <row r="10" spans="1:11" ht="24" customHeight="1">
      <c r="A10" s="96" t="s">
        <v>23</v>
      </c>
      <c r="B10" s="97">
        <f t="shared" ref="B10:E10" si="0">SUM(B3:B9)</f>
        <v>1501110</v>
      </c>
      <c r="C10" s="97">
        <f t="shared" si="0"/>
        <v>1523188</v>
      </c>
      <c r="D10" s="97">
        <f t="shared" si="0"/>
        <v>1426328</v>
      </c>
      <c r="E10" s="97">
        <f t="shared" si="0"/>
        <v>1415262</v>
      </c>
      <c r="F10" s="97">
        <f t="shared" ref="F10:G10" si="1">SUM(F3:F9)</f>
        <v>1402835</v>
      </c>
      <c r="G10" s="97">
        <f t="shared" si="1"/>
        <v>1379298</v>
      </c>
      <c r="H10" s="97">
        <f>SUM(H3:H9)</f>
        <v>1326041</v>
      </c>
      <c r="I10" s="97">
        <f>SUM(I3:I9)</f>
        <v>1317205</v>
      </c>
      <c r="J10" s="97">
        <f>SUM(J3:J9)</f>
        <v>1249853</v>
      </c>
      <c r="K10" s="97">
        <f>SUM(K3:K9)</f>
        <v>1206148</v>
      </c>
    </row>
    <row r="11" spans="1:11" ht="24" customHeight="1">
      <c r="A11" s="91"/>
      <c r="B11" s="123"/>
      <c r="C11" s="123"/>
      <c r="D11" s="123"/>
      <c r="E11" s="123"/>
      <c r="F11" s="123"/>
      <c r="G11" s="123"/>
      <c r="H11" s="123"/>
      <c r="I11" s="123"/>
      <c r="J11" s="123"/>
      <c r="K11" s="123"/>
    </row>
    <row r="12" spans="1:11" ht="24" customHeight="1">
      <c r="A12" s="102" t="s">
        <v>24</v>
      </c>
      <c r="B12" s="94">
        <v>37226</v>
      </c>
      <c r="C12" s="94">
        <v>41495</v>
      </c>
      <c r="D12" s="94">
        <v>48062</v>
      </c>
      <c r="E12" s="94">
        <v>47860</v>
      </c>
      <c r="F12" s="94">
        <v>34430</v>
      </c>
      <c r="G12" s="94">
        <v>36636</v>
      </c>
      <c r="H12" s="94">
        <v>34609</v>
      </c>
      <c r="I12" s="94">
        <v>34714</v>
      </c>
      <c r="J12" s="94">
        <v>27504</v>
      </c>
      <c r="K12" s="94">
        <v>30943</v>
      </c>
    </row>
    <row r="13" spans="1:11" ht="24" customHeight="1">
      <c r="A13" s="102" t="s">
        <v>25</v>
      </c>
      <c r="B13" s="94">
        <v>758790</v>
      </c>
      <c r="C13" s="94">
        <v>755160</v>
      </c>
      <c r="D13" s="94">
        <v>707813</v>
      </c>
      <c r="E13" s="94">
        <v>703762</v>
      </c>
      <c r="F13" s="94">
        <v>697898</v>
      </c>
      <c r="G13" s="94">
        <v>694820</v>
      </c>
      <c r="H13" s="94">
        <v>693043</v>
      </c>
      <c r="I13" s="94">
        <v>692675</v>
      </c>
      <c r="J13" s="94">
        <v>654689</v>
      </c>
      <c r="K13" s="94">
        <v>622021</v>
      </c>
    </row>
    <row r="14" spans="1:11" ht="24" customHeight="1">
      <c r="A14" s="102" t="s">
        <v>26</v>
      </c>
      <c r="B14" s="94">
        <v>408097</v>
      </c>
      <c r="C14" s="94">
        <v>412591</v>
      </c>
      <c r="D14" s="94">
        <v>373168</v>
      </c>
      <c r="E14" s="94">
        <v>366337</v>
      </c>
      <c r="F14" s="94">
        <v>377680</v>
      </c>
      <c r="G14" s="94">
        <v>351005</v>
      </c>
      <c r="H14" s="94">
        <v>314412</v>
      </c>
      <c r="I14" s="94">
        <v>308362</v>
      </c>
      <c r="J14" s="94">
        <v>297684</v>
      </c>
      <c r="K14" s="94">
        <v>284484</v>
      </c>
    </row>
    <row r="15" spans="1:11" ht="24" customHeight="1">
      <c r="A15" s="102" t="s">
        <v>27</v>
      </c>
      <c r="B15" s="94">
        <v>30993</v>
      </c>
      <c r="C15" s="94">
        <v>48427</v>
      </c>
      <c r="D15" s="94">
        <v>30440</v>
      </c>
      <c r="E15" s="94">
        <v>39980</v>
      </c>
      <c r="F15" s="94">
        <v>37768</v>
      </c>
      <c r="G15" s="94">
        <f>7896+28805</f>
        <v>36701</v>
      </c>
      <c r="H15" s="94">
        <v>30997</v>
      </c>
      <c r="I15" s="94">
        <v>32614</v>
      </c>
      <c r="J15" s="94">
        <v>37764</v>
      </c>
      <c r="K15" s="94">
        <v>39984</v>
      </c>
    </row>
    <row r="16" spans="1:11" ht="24" customHeight="1">
      <c r="A16" s="102" t="s">
        <v>28</v>
      </c>
      <c r="B16" s="94">
        <v>30</v>
      </c>
      <c r="C16" s="94">
        <v>30</v>
      </c>
      <c r="D16" s="94">
        <v>30</v>
      </c>
      <c r="E16" s="94">
        <v>30</v>
      </c>
      <c r="F16" s="94">
        <v>30</v>
      </c>
      <c r="G16" s="94">
        <v>30</v>
      </c>
      <c r="H16" s="94">
        <v>30</v>
      </c>
      <c r="I16" s="94">
        <v>73</v>
      </c>
      <c r="J16" s="94">
        <v>27</v>
      </c>
      <c r="K16" s="94">
        <v>41</v>
      </c>
    </row>
    <row r="17" spans="1:11" ht="24" customHeight="1">
      <c r="A17" s="102" t="s">
        <v>161</v>
      </c>
      <c r="B17" s="94">
        <v>21527</v>
      </c>
      <c r="C17" s="94">
        <v>21379</v>
      </c>
      <c r="D17" s="94">
        <v>19081</v>
      </c>
      <c r="E17" s="94">
        <v>13433</v>
      </c>
      <c r="F17" s="94">
        <v>14417</v>
      </c>
      <c r="G17" s="94">
        <v>13900</v>
      </c>
      <c r="H17" s="94">
        <v>13340</v>
      </c>
      <c r="I17" s="94">
        <v>12875</v>
      </c>
      <c r="J17" s="95">
        <v>72</v>
      </c>
      <c r="K17" s="95">
        <v>74</v>
      </c>
    </row>
    <row r="18" spans="1:11" ht="24" customHeight="1">
      <c r="A18" s="102" t="s">
        <v>29</v>
      </c>
      <c r="B18" s="94">
        <v>244447</v>
      </c>
      <c r="C18" s="94">
        <v>244106</v>
      </c>
      <c r="D18" s="94">
        <v>247734</v>
      </c>
      <c r="E18" s="94">
        <v>243860</v>
      </c>
      <c r="F18" s="94">
        <v>240612</v>
      </c>
      <c r="G18" s="94">
        <v>246206</v>
      </c>
      <c r="H18" s="94">
        <v>239610</v>
      </c>
      <c r="I18" s="94">
        <v>235892</v>
      </c>
      <c r="J18" s="94">
        <v>232113</v>
      </c>
      <c r="K18" s="94">
        <v>228601</v>
      </c>
    </row>
    <row r="19" spans="1:11" ht="24" customHeight="1">
      <c r="A19" s="96" t="s">
        <v>23</v>
      </c>
      <c r="B19" s="97">
        <f t="shared" ref="B19:E19" si="2">SUM(B12:B18)</f>
        <v>1501110</v>
      </c>
      <c r="C19" s="97">
        <f t="shared" si="2"/>
        <v>1523188</v>
      </c>
      <c r="D19" s="97">
        <f t="shared" si="2"/>
        <v>1426328</v>
      </c>
      <c r="E19" s="97">
        <f t="shared" si="2"/>
        <v>1415262</v>
      </c>
      <c r="F19" s="97">
        <f t="shared" ref="F19:G19" si="3">SUM(F12:F18)</f>
        <v>1402835</v>
      </c>
      <c r="G19" s="97">
        <f t="shared" si="3"/>
        <v>1379298</v>
      </c>
      <c r="H19" s="97">
        <f>SUM(H12:H18)</f>
        <v>1326041</v>
      </c>
      <c r="I19" s="97">
        <f>SUM(I12:I18)</f>
        <v>1317205</v>
      </c>
      <c r="J19" s="97">
        <f>SUM(J12:J18)</f>
        <v>1249853</v>
      </c>
      <c r="K19" s="97">
        <f>SUM(K12:K18)</f>
        <v>1206148</v>
      </c>
    </row>
    <row r="20" spans="1:11" ht="15" customHeight="1"/>
    <row r="21" spans="1:11" ht="24" customHeight="1">
      <c r="A21" s="56" t="s">
        <v>167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1:11" ht="24" customHeight="1">
      <c r="A22" s="33" t="s">
        <v>4</v>
      </c>
      <c r="B22" s="33"/>
      <c r="C22" s="33"/>
      <c r="D22" s="64"/>
      <c r="E22" s="64"/>
      <c r="F22" s="64"/>
      <c r="G22" s="64"/>
      <c r="H22" s="64"/>
      <c r="I22" s="64"/>
      <c r="J22" s="64"/>
      <c r="K22" s="64"/>
    </row>
    <row r="23" spans="1:11" ht="24" customHeight="1"/>
    <row r="24" spans="1:11">
      <c r="K24" s="7" t="s">
        <v>0</v>
      </c>
    </row>
    <row r="31" spans="1:11" ht="41.25" customHeight="1"/>
    <row r="36" spans="3:3">
      <c r="C36" s="7" t="s">
        <v>173</v>
      </c>
    </row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6" orientation="landscape" r:id="rId1"/>
  <headerFooter scaleWithDoc="0"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Forsíða</vt:lpstr>
      <vt:lpstr>Efnisyfirlit</vt:lpstr>
      <vt:lpstr>Fyrirvari</vt:lpstr>
      <vt:lpstr>Fjárfestatengsl</vt:lpstr>
      <vt:lpstr>Landsbankinn í hnotskurn</vt:lpstr>
      <vt:lpstr>Rekstur - ár</vt:lpstr>
      <vt:lpstr>Rekstur - ársf</vt:lpstr>
      <vt:lpstr>Efnahagur - ár</vt:lpstr>
      <vt:lpstr>Efnahagur - ársfj</vt:lpstr>
      <vt:lpstr>Kennitölur - ár</vt:lpstr>
      <vt:lpstr>Kennitölur - ársfj</vt:lpstr>
      <vt:lpstr>Starfsþættir</vt:lpstr>
      <vt:lpstr>Lykiltölur og hlutföll</vt:lpstr>
      <vt:lpstr>'Efnahagur - ár'!Print_Area</vt:lpstr>
      <vt:lpstr>'Efnahagur - ársfj'!Print_Area</vt:lpstr>
      <vt:lpstr>Efnisyfirlit!Print_Area</vt:lpstr>
      <vt:lpstr>Fjárfestatengsl!Print_Area</vt:lpstr>
      <vt:lpstr>Forsíða!Print_Area</vt:lpstr>
      <vt:lpstr>Fyrirvari!Print_Area</vt:lpstr>
      <vt:lpstr>'Kennitölur - ár'!Print_Area</vt:lpstr>
      <vt:lpstr>'Kennitölur - ársfj'!Print_Area</vt:lpstr>
      <vt:lpstr>'Lykiltölur og hlutföll'!Print_Area</vt:lpstr>
      <vt:lpstr>'Rekstur - ár'!Print_Area</vt:lpstr>
      <vt:lpstr>'Rekstur - ársf'!Print_Area</vt:lpstr>
      <vt:lpstr>Starfsþættir!Print_Area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Arney Magnúsdóttir</cp:lastModifiedBy>
  <cp:lastPrinted>2020-05-06T14:55:16Z</cp:lastPrinted>
  <dcterms:created xsi:type="dcterms:W3CDTF">2016-05-06T09:03:52Z</dcterms:created>
  <dcterms:modified xsi:type="dcterms:W3CDTF">2020-07-28T13:10:06Z</dcterms:modified>
</cp:coreProperties>
</file>