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FjarstyringALM\11. Fjárfestatengsl\Uppgjör 2021\ISL\"/>
    </mc:Choice>
  </mc:AlternateContent>
  <bookViews>
    <workbookView xWindow="-120" yWindow="-120" windowWidth="38640" windowHeight="21240" tabRatio="906"/>
  </bookViews>
  <sheets>
    <sheet name="Forsíða" sheetId="70" r:id="rId1"/>
    <sheet name="Efnisyfirlit" sheetId="39" r:id="rId2"/>
    <sheet name="Fyrirvari" sheetId="36" r:id="rId3"/>
    <sheet name="Fjárfestatengsl" sheetId="40" r:id="rId4"/>
    <sheet name="Landsbankinn í hnotskurn" sheetId="69" r:id="rId5"/>
    <sheet name="Rekstur - ár" sheetId="23" r:id="rId6"/>
    <sheet name="Rekstur - ársf" sheetId="33" r:id="rId7"/>
    <sheet name="Efnahagur - ár" sheetId="24" r:id="rId8"/>
    <sheet name="Efnahagur - ársfj" sheetId="34" r:id="rId9"/>
    <sheet name="Kennitölur - ár" sheetId="22" r:id="rId10"/>
    <sheet name="Kennitölur - ársfj" sheetId="35" r:id="rId11"/>
    <sheet name="Starfsþættir" sheetId="25" r:id="rId12"/>
    <sheet name="Lykiltölur og hlutföll" sheetId="46" r:id="rId13"/>
  </sheets>
  <externalReferences>
    <externalReference r:id="rId14"/>
  </externalReferences>
  <definedNames>
    <definedName name="_AMO_UniqueIdentifier" localSheetId="4" hidden="1">"'5f6d4ffb-f196-4280-b481-5dfc6b4406a2'"</definedName>
    <definedName name="_AMO_UniqueIdentifier" hidden="1">"'05c6c705-77f1-4b9b-b9f0-8c639b33b7ee'"</definedName>
    <definedName name="_xlnm.Print_Area" localSheetId="7">'Efnahagur - ár'!$A$1:$F$22</definedName>
    <definedName name="_xlnm.Print_Area" localSheetId="8">'Efnahagur - ársfj'!$A$1:$L$22</definedName>
    <definedName name="_xlnm.Print_Area" localSheetId="1">Efnisyfirlit!$A$1:$L$27</definedName>
    <definedName name="_xlnm.Print_Area" localSheetId="3">Fjárfestatengsl!$A$1:$M$18</definedName>
    <definedName name="_xlnm.Print_Area" localSheetId="0">Forsíða!$A$1:$M$33</definedName>
    <definedName name="_xlnm.Print_Area" localSheetId="2">Fyrirvari!$A$1:$L$17</definedName>
    <definedName name="_xlnm.Print_Area" localSheetId="9">'Kennitölur - ár'!$A$1:$F$26</definedName>
    <definedName name="_xlnm.Print_Area" localSheetId="10">'Kennitölur - ársfj'!$A$1:$L$25</definedName>
    <definedName name="_xlnm.Print_Area" localSheetId="4">'Landsbankinn í hnotskurn'!$A$1:$L$67</definedName>
    <definedName name="_xlnm.Print_Area" localSheetId="12">'Lykiltölur og hlutföll'!$A$1:$H$27</definedName>
    <definedName name="_xlnm.Print_Area" localSheetId="5">'Rekstur - ár'!$A$1:$F$23</definedName>
    <definedName name="_xlnm.Print_Area" localSheetId="6">'Rekstur - ársf'!$A$1:$L$27</definedName>
    <definedName name="_xlnm.Print_Area" localSheetId="11">Starfsþættir!$A$1:$H$19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33" l="1"/>
  <c r="N7" i="33"/>
  <c r="L23" i="69" l="1"/>
  <c r="K23" i="69"/>
  <c r="L22" i="69"/>
  <c r="K22" i="69"/>
  <c r="L15" i="69"/>
  <c r="K15" i="69"/>
  <c r="L14" i="69"/>
  <c r="K14" i="69"/>
  <c r="L13" i="69"/>
  <c r="K13" i="69"/>
  <c r="L12" i="69"/>
  <c r="K12" i="69"/>
  <c r="L11" i="69"/>
  <c r="K11" i="69"/>
  <c r="L10" i="69"/>
  <c r="K10" i="69"/>
  <c r="L9" i="69"/>
  <c r="K9" i="69"/>
  <c r="L8" i="69"/>
  <c r="K8" i="69"/>
  <c r="L7" i="69"/>
  <c r="K7" i="69"/>
  <c r="L6" i="69"/>
  <c r="K6" i="69"/>
  <c r="I8" i="34" l="1"/>
  <c r="C10" i="34"/>
  <c r="D10" i="34"/>
  <c r="E10" i="34"/>
  <c r="F10" i="34"/>
  <c r="G10" i="34"/>
  <c r="H10" i="34"/>
  <c r="I10" i="34"/>
  <c r="J10" i="34"/>
  <c r="K10" i="34"/>
  <c r="L10" i="34"/>
  <c r="I15" i="34"/>
  <c r="I19" i="34" s="1"/>
  <c r="C19" i="34"/>
  <c r="D19" i="34"/>
  <c r="E19" i="34"/>
  <c r="F19" i="34"/>
  <c r="G19" i="34"/>
  <c r="H19" i="34"/>
  <c r="J19" i="34"/>
  <c r="K19" i="34"/>
  <c r="L19" i="34"/>
  <c r="C10" i="24"/>
  <c r="D10" i="24"/>
  <c r="E10" i="24"/>
  <c r="C19" i="24"/>
  <c r="D19" i="24"/>
  <c r="E19" i="24"/>
  <c r="F5" i="33"/>
  <c r="F8" i="33" s="1"/>
  <c r="D7" i="33"/>
  <c r="E7" i="33"/>
  <c r="G7" i="33"/>
  <c r="G8" i="33" s="1"/>
  <c r="H7" i="33"/>
  <c r="H8" i="33" s="1"/>
  <c r="H18" i="33" s="1"/>
  <c r="H21" i="33" s="1"/>
  <c r="H24" i="33" s="1"/>
  <c r="I7" i="33"/>
  <c r="K7" i="33"/>
  <c r="L7" i="33"/>
  <c r="J8" i="33" s="1"/>
  <c r="C8" i="33"/>
  <c r="D8" i="33"/>
  <c r="E8" i="33"/>
  <c r="I8" i="33"/>
  <c r="I18" i="33" s="1"/>
  <c r="I21" i="33" s="1"/>
  <c r="I24" i="33" s="1"/>
  <c r="C15" i="33"/>
  <c r="C18" i="33" s="1"/>
  <c r="C21" i="33" s="1"/>
  <c r="C24" i="33" s="1"/>
  <c r="D15" i="33"/>
  <c r="E15" i="33"/>
  <c r="F15" i="33"/>
  <c r="G15" i="33"/>
  <c r="H15" i="33"/>
  <c r="I15" i="33"/>
  <c r="J15" i="33"/>
  <c r="K15" i="33"/>
  <c r="K18" i="33" s="1"/>
  <c r="K21" i="33" s="1"/>
  <c r="K24" i="33" s="1"/>
  <c r="L15" i="33"/>
  <c r="L18" i="33" s="1"/>
  <c r="L21" i="33" s="1"/>
  <c r="L24" i="33" s="1"/>
  <c r="D18" i="33"/>
  <c r="D21" i="33" s="1"/>
  <c r="D24" i="33" s="1"/>
  <c r="C7" i="23"/>
  <c r="C8" i="23" s="1"/>
  <c r="D7" i="23"/>
  <c r="D8" i="23" s="1"/>
  <c r="D15" i="23" s="1"/>
  <c r="D18" i="23" s="1"/>
  <c r="D21" i="23" s="1"/>
  <c r="E7" i="23"/>
  <c r="E8" i="23" s="1"/>
  <c r="F7" i="23"/>
  <c r="F8" i="23" s="1"/>
  <c r="F11" i="23"/>
  <c r="F13" i="23" s="1"/>
  <c r="C13" i="23"/>
  <c r="D13" i="23"/>
  <c r="E13" i="23"/>
  <c r="G18" i="33" l="1"/>
  <c r="G21" i="33" s="1"/>
  <c r="G24" i="33" s="1"/>
  <c r="F15" i="23"/>
  <c r="E15" i="23"/>
  <c r="E18" i="23" s="1"/>
  <c r="E21" i="23" s="1"/>
  <c r="C15" i="23"/>
  <c r="C18" i="23" s="1"/>
  <c r="C21" i="23" s="1"/>
  <c r="F18" i="33"/>
  <c r="F21" i="33" s="1"/>
  <c r="F24" i="33" s="1"/>
  <c r="E18" i="33"/>
  <c r="E21" i="33" s="1"/>
  <c r="E24" i="33" s="1"/>
  <c r="J18" i="33"/>
  <c r="J21" i="33" s="1"/>
  <c r="J24" i="33" s="1"/>
  <c r="B19" i="34"/>
  <c r="B10" i="34"/>
  <c r="B15" i="33"/>
  <c r="B8" i="33"/>
  <c r="B13" i="23"/>
  <c r="B8" i="23"/>
  <c r="B19" i="24"/>
  <c r="B10" i="24"/>
  <c r="H7" i="25"/>
  <c r="C7" i="25"/>
  <c r="D7" i="25"/>
  <c r="E7" i="25"/>
  <c r="F7" i="25"/>
  <c r="G7" i="25"/>
  <c r="B7" i="25"/>
  <c r="F11" i="25" l="1"/>
  <c r="F13" i="25" s="1"/>
  <c r="D11" i="25"/>
  <c r="D13" i="25" s="1"/>
  <c r="C11" i="25"/>
  <c r="C13" i="25" s="1"/>
  <c r="H11" i="25"/>
  <c r="H13" i="25" s="1"/>
  <c r="B11" i="25"/>
  <c r="B13" i="25" s="1"/>
  <c r="E11" i="25"/>
  <c r="E13" i="25" s="1"/>
  <c r="G11" i="25"/>
  <c r="G13" i="25" s="1"/>
  <c r="B15" i="23"/>
  <c r="B18" i="23" s="1"/>
  <c r="B21" i="23" s="1"/>
  <c r="B18" i="33"/>
  <c r="B21" i="33" s="1"/>
  <c r="B24" i="33" s="1"/>
</calcChain>
</file>

<file path=xl/sharedStrings.xml><?xml version="1.0" encoding="utf-8"?>
<sst xmlns="http://schemas.openxmlformats.org/spreadsheetml/2006/main" count="338" uniqueCount="209">
  <si>
    <t xml:space="preserve"> </t>
  </si>
  <si>
    <t>ir@landsbankinn.is</t>
  </si>
  <si>
    <t>Hanna Kristín Thoroddsen</t>
  </si>
  <si>
    <t>Aftur í efnisyfirlit</t>
  </si>
  <si>
    <t>Efnisyfirlit</t>
  </si>
  <si>
    <t>Fjárhæðir í milljónum</t>
  </si>
  <si>
    <t>Hreinar vaxtatekjur</t>
  </si>
  <si>
    <t>Hreinar þjónustutekjur</t>
  </si>
  <si>
    <t>Afkoma fyrir rekstrarkostnað</t>
  </si>
  <si>
    <t>Laun og tengd gjöld</t>
  </si>
  <si>
    <t>Önnur rekstrargjöld</t>
  </si>
  <si>
    <t>Afskriftir rekstrarfjármuna</t>
  </si>
  <si>
    <t>Tryggingasjóður innstæðueigenda</t>
  </si>
  <si>
    <t>Rekstrarkostnaður</t>
  </si>
  <si>
    <t>Hlutdeild í afkomu hlutdeildarfélaga</t>
  </si>
  <si>
    <t>Hagnaður af aflagðri starfsemi, að frádregnum skatti</t>
  </si>
  <si>
    <t xml:space="preserve">Efnahagur </t>
  </si>
  <si>
    <t>Sjóður og innistæður í Seðlabanka</t>
  </si>
  <si>
    <t>Markaðsskuldabréf</t>
  </si>
  <si>
    <t>Hlutabréf</t>
  </si>
  <si>
    <t>Útlán til viðskiptavina</t>
  </si>
  <si>
    <t>Aðrar eignir</t>
  </si>
  <si>
    <t>Samtals</t>
  </si>
  <si>
    <t>Innlán frá fjármálafyrirtækjum</t>
  </si>
  <si>
    <t>Innlán frá viðskiptavinum</t>
  </si>
  <si>
    <t>Lántaka</t>
  </si>
  <si>
    <t>Aðrar skuldir</t>
  </si>
  <si>
    <t>Skuldir tengdar eignum til sölu</t>
  </si>
  <si>
    <t>Eigið fé</t>
  </si>
  <si>
    <t>Kennitölur</t>
  </si>
  <si>
    <t>Hagnaður eftir skatta</t>
  </si>
  <si>
    <t>Arðsemi eigin fjár fyrir skatta</t>
  </si>
  <si>
    <t>Arðsemi eigin fjár eftir skatta</t>
  </si>
  <si>
    <t>Fjármögnunarþekja erlendra mynta</t>
  </si>
  <si>
    <t>Lausafjárþekja erlendra mynta</t>
  </si>
  <si>
    <t>Heildareignir</t>
  </si>
  <si>
    <t>Hagnaður á hlut</t>
  </si>
  <si>
    <t>Arður á hlut</t>
  </si>
  <si>
    <t>Hreinar rekstrartekjur</t>
  </si>
  <si>
    <t>Heildarskuldir</t>
  </si>
  <si>
    <t>Úthlutað eigið fé</t>
  </si>
  <si>
    <t>Fyrirtækjasvið</t>
  </si>
  <si>
    <t>Markaðir</t>
  </si>
  <si>
    <t>Fjárstýring</t>
  </si>
  <si>
    <t>Stoðsvið</t>
  </si>
  <si>
    <t>Starfsþættir</t>
  </si>
  <si>
    <t>Fjárhagsbók - Landsbankinn</t>
  </si>
  <si>
    <t>Fjárfestatengsl</t>
  </si>
  <si>
    <t>Fyrirvari</t>
  </si>
  <si>
    <t>Rekstur</t>
  </si>
  <si>
    <t>Fjárfestatengsl Landsbankans efla gagnsæi og opin samskipti með miðlun vandaðra og tímanlegra upplýsinga um bankann til allra hagsmunaaðila og annarra sem áhuga hafa.</t>
  </si>
  <si>
    <t>Fjárhagsdagatal</t>
  </si>
  <si>
    <t>Hafðu samband</t>
  </si>
  <si>
    <t>Nánari upplýsingar um fjárfestatengsl Landsbankans</t>
  </si>
  <si>
    <t>Sími 410 7328</t>
  </si>
  <si>
    <t>Dagatalið er birt með fyrirvara um breytingar</t>
  </si>
  <si>
    <t>svið</t>
  </si>
  <si>
    <t>Jöfnunar-</t>
  </si>
  <si>
    <t>færslur</t>
  </si>
  <si>
    <t>Einstaklings-</t>
  </si>
  <si>
    <t>Kynningu þessari er einvörðungu ætlað að vera til upplýsinga og skal hvorki tekið sem tilboði eða hvatningu um áskrift, kaup eða sölu á fjármálagerningum af hvaða tegund sem er.</t>
  </si>
  <si>
    <t>Upplýsingar í kynningu þessari hafa ekki verið sannreyndar sérstaklega.  Landsbankinn ábyrgist ekki að upplýsingar eða skoðanir í kynningu þessari séu nákvæmar, sanngjarnar eða tæmandi.</t>
  </si>
  <si>
    <t>Í kynningu þessari kunna að vera áætlanir og framtíðarspár sem eru háðar ýmsum áhættum og óvissuþáttum sem gætu leitt til þess að raunveruleg niðurstaða verði í verulegum atriðum önnur og sem gætu haft neikvæð fjárhagsleg áhrif á þau atriði sem fjallað erum í kynningu þessari.</t>
  </si>
  <si>
    <t>Landsbankinn ber enga ábyrgð á beinu eða óbeinu tjóni, hvernig sem það er tilkomið, vegna notkunar á þessari kynningu.</t>
  </si>
  <si>
    <t>Landsbankinn er ekki skuldbundinn til að uppfæra kynningu þessa, veita frekari upplýsingar eða leiðrétta villur sem kunna að koma í ljós.</t>
  </si>
  <si>
    <t>Rekstur ársfjórðunga</t>
  </si>
  <si>
    <t>Rekstur - ár</t>
  </si>
  <si>
    <t>Rekstur - ársfjórðungar</t>
  </si>
  <si>
    <t>Efnahagur - ár</t>
  </si>
  <si>
    <t>Kennitölur - ár</t>
  </si>
  <si>
    <t>Kennitölur - ársfjórðungar</t>
  </si>
  <si>
    <t>Aðrar rekstrartekjur og gjöld</t>
  </si>
  <si>
    <t>Virðisbreyting og virðisrýrnun útlána og krafna</t>
  </si>
  <si>
    <t>Efnahagur - ársfjórðungar</t>
  </si>
  <si>
    <t>Arðsemi heildareigna eftir skatta*</t>
  </si>
  <si>
    <t>Arðsemi eigin fjár fyrir skatta*</t>
  </si>
  <si>
    <t>Hagnaður (tap) fyrir skatta</t>
  </si>
  <si>
    <t>Hagnaður (tap) tímabilsins</t>
  </si>
  <si>
    <t>Hagnaður (tap) tímabilsins af áframhaldandi starfsemi</t>
  </si>
  <si>
    <t>Landsbankinn í hnotskurn</t>
  </si>
  <si>
    <t>Um Landsbankann</t>
  </si>
  <si>
    <t>Efnahagur</t>
  </si>
  <si>
    <t>ISKm</t>
  </si>
  <si>
    <t>EURm</t>
  </si>
  <si>
    <t>Eignir alls</t>
  </si>
  <si>
    <t>Kröfur á fjármálafyrirtæki</t>
  </si>
  <si>
    <t>Skuldabréf</t>
  </si>
  <si>
    <t>Eiginfjárhlutfall</t>
  </si>
  <si>
    <t>Útlán/innlán viðskiptavina</t>
  </si>
  <si>
    <t>Viðskiptavinir og útibú</t>
  </si>
  <si>
    <t>Rekstrarreikningur</t>
  </si>
  <si>
    <t>Einstaklingar</t>
  </si>
  <si>
    <t>Rekstrartekjur</t>
  </si>
  <si>
    <t>Fyrirtæki</t>
  </si>
  <si>
    <t>Fjöldi útibúa</t>
  </si>
  <si>
    <t>Starfsmannafjöldi</t>
  </si>
  <si>
    <t>Fjármögnun</t>
  </si>
  <si>
    <t>Útlán og aðrar fyrirgreiðslur eftir atvinnugreinum</t>
  </si>
  <si>
    <t>Áhætta</t>
  </si>
  <si>
    <t>Hreinn gengismunur</t>
  </si>
  <si>
    <t xml:space="preserve">Eiginfjárhlutfall </t>
  </si>
  <si>
    <t>*Arðsemi heildareigna eftir skatta = hagnaður eftir skatta / meðalstöðu heildareigna</t>
  </si>
  <si>
    <t>Lykiltölur og hlutföll</t>
  </si>
  <si>
    <t>Skilgreining</t>
  </si>
  <si>
    <t xml:space="preserve">Hlutfall útlána til viðskiptamanna af innlánum </t>
  </si>
  <si>
    <t xml:space="preserve">Útlán og kröfur á viðskiptavini/ innlán frá viðskiptavinum </t>
  </si>
  <si>
    <t xml:space="preserve">Hlutfall innlána af heildareignum </t>
  </si>
  <si>
    <t xml:space="preserve">Innlán frá viðskiptavinum/ eignir alls </t>
  </si>
  <si>
    <t xml:space="preserve">Hagnaður á hlut </t>
  </si>
  <si>
    <t xml:space="preserve">Arður á hlut </t>
  </si>
  <si>
    <t>Greiddur arður/ fjölda útistandandi hluta</t>
  </si>
  <si>
    <t>Almennt eigið fé þáttar 1 (CET1)</t>
  </si>
  <si>
    <t>Bókfært eigið fé - frádráttarliðir (óefnislegar eignir, frestuð skattinneign)</t>
  </si>
  <si>
    <t>Viðbótar eigið fé þáttar 1 (AT1)</t>
  </si>
  <si>
    <t xml:space="preserve">Eiginfjárgerningar undir þætti 1 aðrir en almennt eigið fé þáttar 1 </t>
  </si>
  <si>
    <t xml:space="preserve">Fjármögnunarþekja erlendra mynta </t>
  </si>
  <si>
    <t>Tiltæk stöðug fjármögnun / nauðsynleg stöðug fjármögnun</t>
  </si>
  <si>
    <t>2017</t>
  </si>
  <si>
    <t>Heildarlausafjárþekja</t>
  </si>
  <si>
    <t xml:space="preserve">Almennt eigið fé þáttar 1 + viðbótar eigið fé þáttar 1 </t>
  </si>
  <si>
    <t>Margrét Guðrún Valdimarsdóttir</t>
  </si>
  <si>
    <t>Sími 410 6716</t>
  </si>
  <si>
    <t>Víkjandi lán - lögbundnar niðurfærslur</t>
  </si>
  <si>
    <t>Lausafjárforði / nettóútflæði lausafjár næstu 30 daga á álagstímabili</t>
  </si>
  <si>
    <t>F2 2018</t>
  </si>
  <si>
    <t>F3 2018</t>
  </si>
  <si>
    <t>2018</t>
  </si>
  <si>
    <t>F4 2018</t>
  </si>
  <si>
    <t>Arðsemi eigna</t>
  </si>
  <si>
    <t>F1 2019</t>
  </si>
  <si>
    <t>F2 2019</t>
  </si>
  <si>
    <t>F3 2019</t>
  </si>
  <si>
    <t xml:space="preserve">Hrein virðisbreyting </t>
  </si>
  <si>
    <t>Eiginfjárhlutfall alls</t>
  </si>
  <si>
    <t>Eiginfjárgrunnur</t>
  </si>
  <si>
    <t>CET + AT1 + T2</t>
  </si>
  <si>
    <t>Eiginfjárgrunnur samkvæmt ákvæðum laga (CET1 + AT1 + T2) / áhættugrunnur</t>
  </si>
  <si>
    <t>F4 2019</t>
  </si>
  <si>
    <t>Víkjandi lántökur</t>
  </si>
  <si>
    <t>Eignir í sölumeðferð</t>
  </si>
  <si>
    <t>Útlán og kröfur á lánastofnanir</t>
  </si>
  <si>
    <t>Útlán og kröfur á viðskiptavini</t>
  </si>
  <si>
    <t>2019</t>
  </si>
  <si>
    <t>Hlutfall rekstrarkostnaðar af meðalstöðu heildareigna</t>
  </si>
  <si>
    <t>Lausafjárforði / Max (25% útflæði; útflæði - innflæði)</t>
  </si>
  <si>
    <t>Aðrar rekstrartekjur og (gjöld)</t>
  </si>
  <si>
    <t>Skattur á heildarskuldir fjármálafyrirtækja</t>
  </si>
  <si>
    <t>Tekjuskattur</t>
  </si>
  <si>
    <t>Rekstrargjöld samtals</t>
  </si>
  <si>
    <t>.</t>
  </si>
  <si>
    <t>F1 2020</t>
  </si>
  <si>
    <t>Útskiptur kostnaður frá stoðsviðum til starfsþátta</t>
  </si>
  <si>
    <t>Hagnaður (tap) samtals</t>
  </si>
  <si>
    <t>(Rekstrargjöld - skattur á heildarskuldir fjármálafyrirtækja) / (Rekstrartekjur - virðisbreytingar útlána)</t>
  </si>
  <si>
    <t>(Heildar rekstrarkostnaður - skattur á heildarskuldir fjármálafyrirtækja) / meðalstöðu eigna</t>
  </si>
  <si>
    <t>Hlutfall almenns eigin fjár þáttar 1</t>
  </si>
  <si>
    <t>Almennt eigið fé þáttar 1 (CET1) / áhættugrunnur</t>
  </si>
  <si>
    <t>Samtals eigið fé þáttar 1 (T1)</t>
  </si>
  <si>
    <t>Samtals eigið fé þáttar 2 (T2)</t>
  </si>
  <si>
    <t>Hagnaður (tap) eftir skatta</t>
  </si>
  <si>
    <t>Hlutfall rekstrarkostnaðar af meðalstöðu heildarfjármagns</t>
  </si>
  <si>
    <t>Víkjandi lántaka</t>
  </si>
  <si>
    <t>F2 2020</t>
  </si>
  <si>
    <t>F3 2020</t>
  </si>
  <si>
    <t>31. desember 2020</t>
  </si>
  <si>
    <t>2020</t>
  </si>
  <si>
    <t>F4 2020</t>
  </si>
  <si>
    <t>31.12.2020</t>
  </si>
  <si>
    <t>Starfsþættir - 1.1. - 31.12.2020</t>
  </si>
  <si>
    <t>Hagnaður fyrir skatta</t>
  </si>
  <si>
    <t>Kostnaður sem hlutfall af tekjum (K/T)</t>
  </si>
  <si>
    <t>Vaxtamunur í hlutfalli af meðalstöðu heildareigna</t>
  </si>
  <si>
    <t>**Kostnaður sem hlutfall af tekjum (K/T) = rekstrargjöld alls að frátalinni gjaldfærslu vegna hlutabréfatengdra launaliða / (hreinar rekstrartekjur - virðisbreytingar útlána )</t>
  </si>
  <si>
    <t>Kostnaður sem hlutfall af tekjum (K/T)**</t>
  </si>
  <si>
    <t>(Vaxtatekjur - vaxtagjöld) / meðalstöðu heildareigna</t>
  </si>
  <si>
    <t xml:space="preserve">Hagnaður ársins sem tilheyrir hluthöfum/ veginn meðalfjöldi útistandandi hluta </t>
  </si>
  <si>
    <t>Ársverk í árslok</t>
  </si>
  <si>
    <t>Fjöldi stöðugilda í árslok</t>
  </si>
  <si>
    <t>Hagnaður fyrir skatta - skattur á heildarskuldir fjármálafyrirtækja / meðalstaða eigin fjár á árinu</t>
  </si>
  <si>
    <t>Hagnaður / meðalstaða eigin fjár á árinu</t>
  </si>
  <si>
    <t>Hagnaður eftir skatta / meðalstaða eigna á árinu</t>
  </si>
  <si>
    <t>Hagnaður ársins</t>
  </si>
  <si>
    <t>Hagnaður ársins af áframhaldandi starfsemi</t>
  </si>
  <si>
    <t>Ársverk í lok árshluta</t>
  </si>
  <si>
    <t>Ársuppgjör 2020</t>
  </si>
  <si>
    <t>11. febrúar 2021</t>
  </si>
  <si>
    <t>Aðalfundur</t>
  </si>
  <si>
    <t>24. mars 2021</t>
  </si>
  <si>
    <t>Uppgjör 1F 2021</t>
  </si>
  <si>
    <t>6. maí 2021</t>
  </si>
  <si>
    <t xml:space="preserve"> Uppgjör 2F 2021</t>
  </si>
  <si>
    <t>22. júlí 2021</t>
  </si>
  <si>
    <t>28. október 2021</t>
  </si>
  <si>
    <t>Uppgjör 3F 2021</t>
  </si>
  <si>
    <t>Ársuppgjör 2021</t>
  </si>
  <si>
    <t>3. febrúar 2022</t>
  </si>
  <si>
    <t>31.12.2016</t>
  </si>
  <si>
    <t>31.12.2017</t>
  </si>
  <si>
    <t>31.12.2018</t>
  </si>
  <si>
    <t>31.12.2019</t>
  </si>
  <si>
    <t>30.9.2020</t>
  </si>
  <si>
    <t>30.6.2020</t>
  </si>
  <si>
    <t>31.3.2020</t>
  </si>
  <si>
    <t>30.9.2019</t>
  </si>
  <si>
    <t>30.6.2019</t>
  </si>
  <si>
    <t>31.3.2019</t>
  </si>
  <si>
    <t>30.9.2018</t>
  </si>
  <si>
    <t>30.6.2018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</si>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</sst>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7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8"/>
      <name val="Arial"/>
      <family val="2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rgb="FF0A456B"/>
      <name val="Arial"/>
      <family val="2"/>
      <scheme val="minor"/>
    </font>
    <font>
      <sz val="12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sz val="22"/>
      <color theme="0"/>
      <name val="Arial"/>
      <family val="2"/>
      <scheme val="minor"/>
    </font>
    <font>
      <sz val="22"/>
      <color theme="1"/>
      <name val="Arial"/>
      <family val="2"/>
      <scheme val="minor"/>
    </font>
    <font>
      <u/>
      <sz val="12"/>
      <color theme="0"/>
      <name val="Arial"/>
      <family val="2"/>
      <scheme val="minor"/>
    </font>
    <font>
      <b/>
      <u/>
      <sz val="12"/>
      <color rgb="FF00395A"/>
      <name val="Arial"/>
      <family val="2"/>
      <scheme val="minor"/>
    </font>
    <font>
      <sz val="28"/>
      <color theme="0"/>
      <name val="Arial"/>
      <family val="2"/>
      <scheme val="minor"/>
    </font>
    <font>
      <b/>
      <sz val="12"/>
      <color rgb="FF325678"/>
      <name val="Arial"/>
      <family val="2"/>
      <scheme val="minor"/>
    </font>
    <font>
      <sz val="12"/>
      <color rgb="FF325678"/>
      <name val="Arial"/>
      <family val="2"/>
      <scheme val="minor"/>
    </font>
    <font>
      <b/>
      <sz val="8"/>
      <color rgb="FF325678"/>
      <name val="Arial"/>
      <family val="2"/>
      <scheme val="minor"/>
    </font>
    <font>
      <sz val="8"/>
      <color rgb="FF325678"/>
      <name val="Arial"/>
      <family val="2"/>
      <scheme val="minor"/>
    </font>
    <font>
      <sz val="18"/>
      <color rgb="FF325678"/>
      <name val="Arial"/>
      <family val="2"/>
      <scheme val="minor"/>
    </font>
    <font>
      <sz val="12"/>
      <color rgb="FFA3B6C9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u/>
      <sz val="12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theme="4"/>
      <name val="Arial"/>
      <family val="2"/>
      <scheme val="minor"/>
    </font>
    <font>
      <sz val="8"/>
      <color theme="4"/>
      <name val="Arial"/>
      <family val="2"/>
      <scheme val="minor"/>
    </font>
    <font>
      <sz val="18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9"/>
      <color rgb="FF325678"/>
      <name val="Arial"/>
      <family val="2"/>
      <scheme val="minor"/>
    </font>
    <font>
      <sz val="9"/>
      <color theme="4"/>
      <name val="Arial"/>
      <family val="2"/>
      <scheme val="minor"/>
    </font>
    <font>
      <u/>
      <sz val="12"/>
      <color theme="4"/>
      <name val="Arial"/>
      <family val="2"/>
      <scheme val="minor"/>
    </font>
    <font>
      <sz val="24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Arial"/>
      <family val="2"/>
      <scheme val="minor"/>
    </font>
    <font>
      <sz val="12"/>
      <color theme="4"/>
      <name val="Arial"/>
      <family val="2"/>
    </font>
    <font>
      <b/>
      <sz val="14"/>
      <color theme="4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4"/>
      <color theme="4"/>
      <name val="Lais"/>
      <family val="3"/>
    </font>
    <font>
      <b/>
      <sz val="11"/>
      <color theme="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8D5E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rgb="FF0097AC"/>
      </right>
      <top/>
      <bottom/>
      <diagonal/>
    </border>
    <border>
      <left/>
      <right/>
      <top/>
      <bottom style="thick">
        <color rgb="FFA3B6C9"/>
      </bottom>
      <diagonal/>
    </border>
    <border>
      <left style="thick">
        <color rgb="FFA3B6C9"/>
      </left>
      <right/>
      <top/>
      <bottom/>
      <diagonal/>
    </border>
    <border>
      <left style="medium">
        <color rgb="FFA3B6C9"/>
      </left>
      <right style="medium">
        <color rgb="FFA3B6C9"/>
      </right>
      <top style="medium">
        <color rgb="FFA3B6C9"/>
      </top>
      <bottom style="medium">
        <color rgb="FFA3B6C9"/>
      </bottom>
      <diagonal/>
    </border>
    <border>
      <left style="medium">
        <color rgb="FFA3B6C9"/>
      </left>
      <right/>
      <top style="medium">
        <color rgb="FFA3B6C9"/>
      </top>
      <bottom style="medium">
        <color rgb="FFA3B6C9"/>
      </bottom>
      <diagonal/>
    </border>
    <border>
      <left/>
      <right style="medium">
        <color rgb="FFA3B6C9"/>
      </right>
      <top style="medium">
        <color rgb="FFA3B6C9"/>
      </top>
      <bottom style="medium">
        <color rgb="FFA3B6C9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rgb="FFA3B6C9"/>
      </top>
      <bottom style="thin">
        <color rgb="FFA3B6C9"/>
      </bottom>
      <diagonal/>
    </border>
    <border>
      <left/>
      <right/>
      <top style="medium">
        <color theme="4"/>
      </top>
      <bottom style="thin">
        <color rgb="FFA3B6C9"/>
      </bottom>
      <diagonal/>
    </border>
    <border>
      <left/>
      <right/>
      <top style="thin">
        <color rgb="FFA3B6C9"/>
      </top>
      <bottom/>
      <diagonal/>
    </border>
    <border>
      <left style="medium">
        <color rgb="FFA3B6C9"/>
      </left>
      <right/>
      <top style="thick">
        <color rgb="FFA3B6C9"/>
      </top>
      <bottom style="medium">
        <color rgb="FFA3B6C9"/>
      </bottom>
      <diagonal/>
    </border>
    <border>
      <left/>
      <right style="thick">
        <color rgb="FFA3B6C9"/>
      </right>
      <top style="thick">
        <color rgb="FFA3B6C9"/>
      </top>
      <bottom style="medium">
        <color rgb="FFA3B6C9"/>
      </bottom>
      <diagonal/>
    </border>
    <border>
      <left/>
      <right/>
      <top style="thick">
        <color rgb="FF0A456B"/>
      </top>
      <bottom/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/>
      <right/>
      <top style="thick">
        <color theme="6" tint="0.59996337778862885"/>
      </top>
      <bottom/>
      <diagonal/>
    </border>
    <border>
      <left/>
      <right/>
      <top style="thick">
        <color theme="8"/>
      </top>
      <bottom/>
      <diagonal/>
    </border>
    <border>
      <left/>
      <right/>
      <top/>
      <bottom style="thin">
        <color rgb="FFA3B6C9"/>
      </bottom>
      <diagonal/>
    </border>
  </borders>
  <cellStyleXfs count="122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30" fillId="2" borderId="0" xfId="0" applyFont="1" applyFill="1" applyBorder="1" applyAlignment="1">
      <alignment horizontal="left" vertical="center" wrapText="1" readingOrder="1"/>
    </xf>
    <xf numFmtId="0" fontId="25" fillId="2" borderId="0" xfId="0" applyFont="1" applyFill="1"/>
    <xf numFmtId="0" fontId="26" fillId="2" borderId="0" xfId="0" applyFont="1" applyFill="1" applyAlignment="1">
      <alignment horizontal="center" vertical="center" wrapText="1"/>
    </xf>
    <xf numFmtId="3" fontId="0" fillId="2" borderId="0" xfId="0" applyNumberFormat="1" applyFill="1"/>
    <xf numFmtId="0" fontId="31" fillId="2" borderId="0" xfId="0" applyFont="1" applyFill="1"/>
    <xf numFmtId="0" fontId="0" fillId="2" borderId="0" xfId="0" applyFill="1" applyBorder="1"/>
    <xf numFmtId="0" fontId="34" fillId="2" borderId="0" xfId="0" applyFont="1" applyFill="1"/>
    <xf numFmtId="0" fontId="31" fillId="2" borderId="0" xfId="0" quotePrefix="1" applyFont="1" applyFill="1"/>
    <xf numFmtId="0" fontId="35" fillId="2" borderId="0" xfId="39" applyFont="1" applyFill="1"/>
    <xf numFmtId="0" fontId="26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39" fillId="2" borderId="0" xfId="0" applyFont="1" applyFill="1"/>
    <xf numFmtId="0" fontId="39" fillId="2" borderId="0" xfId="0" applyFont="1" applyFill="1" applyBorder="1"/>
    <xf numFmtId="0" fontId="0" fillId="2" borderId="5" xfId="0" applyFill="1" applyBorder="1"/>
    <xf numFmtId="0" fontId="0" fillId="8" borderId="0" xfId="0" applyFill="1" applyBorder="1"/>
    <xf numFmtId="0" fontId="38" fillId="8" borderId="0" xfId="0" applyFont="1" applyFill="1" applyBorder="1" applyAlignment="1">
      <alignment horizontal="left" vertical="center" readingOrder="1"/>
    </xf>
    <xf numFmtId="0" fontId="39" fillId="8" borderId="0" xfId="0" applyFont="1" applyFill="1" applyBorder="1"/>
    <xf numFmtId="0" fontId="36" fillId="8" borderId="8" xfId="39" applyFont="1" applyFill="1" applyBorder="1" applyAlignment="1">
      <alignment horizontal="left" vertical="center" readingOrder="1"/>
    </xf>
    <xf numFmtId="0" fontId="45" fillId="8" borderId="8" xfId="39" applyFont="1" applyFill="1" applyBorder="1" applyAlignment="1">
      <alignment horizontal="left" vertical="center" readingOrder="1"/>
    </xf>
    <xf numFmtId="0" fontId="47" fillId="2" borderId="3" xfId="0" applyFont="1" applyFill="1" applyBorder="1"/>
    <xf numFmtId="0" fontId="47" fillId="2" borderId="4" xfId="0" applyFont="1" applyFill="1" applyBorder="1"/>
    <xf numFmtId="0" fontId="47" fillId="2" borderId="0" xfId="0" applyFont="1" applyFill="1"/>
    <xf numFmtId="0" fontId="47" fillId="3" borderId="0" xfId="0" applyFont="1" applyFill="1"/>
    <xf numFmtId="0" fontId="50" fillId="2" borderId="0" xfId="0" applyFont="1" applyFill="1" applyBorder="1" applyAlignment="1">
      <alignment vertical="center" readingOrder="1"/>
    </xf>
    <xf numFmtId="0" fontId="45" fillId="2" borderId="0" xfId="39" applyFont="1" applyFill="1" applyBorder="1" applyAlignment="1">
      <alignment horizontal="left" vertical="center" readingOrder="1"/>
    </xf>
    <xf numFmtId="3" fontId="47" fillId="2" borderId="0" xfId="0" applyNumberFormat="1" applyFont="1" applyFill="1"/>
    <xf numFmtId="0" fontId="45" fillId="8" borderId="0" xfId="39" applyFont="1" applyFill="1" applyBorder="1" applyAlignment="1">
      <alignment horizontal="left" vertical="center" readingOrder="1"/>
    </xf>
    <xf numFmtId="0" fontId="48" fillId="2" borderId="0" xfId="0" applyFont="1" applyFill="1" applyBorder="1" applyAlignment="1">
      <alignment horizontal="left" vertical="center" readingOrder="1"/>
    </xf>
    <xf numFmtId="0" fontId="47" fillId="2" borderId="0" xfId="0" applyFont="1" applyFill="1" applyAlignment="1"/>
    <xf numFmtId="0" fontId="47" fillId="0" borderId="0" xfId="0" applyFont="1" applyFill="1"/>
    <xf numFmtId="0" fontId="46" fillId="8" borderId="0" xfId="0" applyFont="1" applyFill="1" applyBorder="1" applyAlignment="1">
      <alignment horizontal="left" vertical="center" readingOrder="1"/>
    </xf>
    <xf numFmtId="0" fontId="51" fillId="8" borderId="0" xfId="0" applyFont="1" applyFill="1" applyBorder="1" applyAlignment="1">
      <alignment horizontal="center" readingOrder="1"/>
    </xf>
    <xf numFmtId="0" fontId="47" fillId="8" borderId="0" xfId="0" applyFont="1" applyFill="1" applyAlignment="1"/>
    <xf numFmtId="0" fontId="44" fillId="8" borderId="0" xfId="0" applyFont="1" applyFill="1" applyBorder="1" applyAlignment="1">
      <alignment horizontal="left" vertical="center" wrapText="1" readingOrder="1"/>
    </xf>
    <xf numFmtId="0" fontId="51" fillId="8" borderId="0" xfId="0" applyFont="1" applyFill="1" applyBorder="1" applyAlignment="1">
      <alignment horizontal="center" vertical="center" wrapText="1" readingOrder="1"/>
    </xf>
    <xf numFmtId="0" fontId="47" fillId="2" borderId="6" xfId="0" applyFont="1" applyFill="1" applyBorder="1"/>
    <xf numFmtId="0" fontId="47" fillId="2" borderId="0" xfId="0" applyFont="1" applyFill="1" applyBorder="1" applyAlignment="1">
      <alignment vertical="center" readingOrder="1"/>
    </xf>
    <xf numFmtId="3" fontId="44" fillId="2" borderId="0" xfId="0" applyNumberFormat="1" applyFont="1" applyFill="1" applyBorder="1" applyAlignment="1">
      <alignment horizontal="center" vertical="center" wrapText="1" readingOrder="1"/>
    </xf>
    <xf numFmtId="0" fontId="47" fillId="2" borderId="0" xfId="0" applyFont="1" applyFill="1" applyBorder="1"/>
    <xf numFmtId="3" fontId="48" fillId="2" borderId="0" xfId="0" applyNumberFormat="1" applyFont="1" applyFill="1" applyBorder="1" applyAlignment="1">
      <alignment horizontal="center" vertical="center" wrapText="1" readingOrder="1"/>
    </xf>
    <xf numFmtId="0" fontId="49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 readingOrder="1"/>
    </xf>
    <xf numFmtId="0" fontId="45" fillId="7" borderId="8" xfId="39" applyFont="1" applyFill="1" applyBorder="1" applyAlignment="1">
      <alignment horizontal="left" vertical="center" readingOrder="1"/>
    </xf>
    <xf numFmtId="0" fontId="48" fillId="2" borderId="0" xfId="0" applyFont="1" applyFill="1" applyBorder="1" applyAlignment="1">
      <alignment horizontal="left" vertical="center" wrapText="1" readingOrder="1"/>
    </xf>
    <xf numFmtId="0" fontId="46" fillId="2" borderId="0" xfId="0" applyFont="1" applyFill="1" applyBorder="1" applyAlignment="1">
      <alignment horizontal="left" vertical="center" readingOrder="1"/>
    </xf>
    <xf numFmtId="0" fontId="44" fillId="2" borderId="11" xfId="0" applyFont="1" applyFill="1" applyBorder="1" applyAlignment="1">
      <alignment horizontal="left" vertical="center" wrapText="1" readingOrder="1"/>
    </xf>
    <xf numFmtId="3" fontId="44" fillId="8" borderId="12" xfId="0" applyNumberFormat="1" applyFont="1" applyFill="1" applyBorder="1" applyAlignment="1">
      <alignment horizontal="center" vertical="center" wrapText="1" readingOrder="1"/>
    </xf>
    <xf numFmtId="0" fontId="48" fillId="2" borderId="12" xfId="0" applyFont="1" applyFill="1" applyBorder="1" applyAlignment="1">
      <alignment horizontal="left" vertical="center" wrapText="1" readingOrder="1"/>
    </xf>
    <xf numFmtId="3" fontId="48" fillId="2" borderId="12" xfId="0" applyNumberFormat="1" applyFont="1" applyFill="1" applyBorder="1" applyAlignment="1">
      <alignment horizontal="center" vertical="center" wrapText="1" readingOrder="1"/>
    </xf>
    <xf numFmtId="3" fontId="41" fillId="2" borderId="0" xfId="0" applyNumberFormat="1" applyFont="1" applyFill="1" applyBorder="1" applyAlignment="1">
      <alignment horizontal="center" vertical="center" wrapText="1" readingOrder="1"/>
    </xf>
    <xf numFmtId="0" fontId="42" fillId="2" borderId="0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horizontal="center" vertical="center" wrapText="1" readingOrder="1"/>
    </xf>
    <xf numFmtId="0" fontId="38" fillId="2" borderId="0" xfId="0" applyFont="1" applyFill="1" applyBorder="1" applyAlignment="1">
      <alignment horizontal="left" vertical="center" wrapText="1" readingOrder="1"/>
    </xf>
    <xf numFmtId="3" fontId="40" fillId="8" borderId="12" xfId="0" applyNumberFormat="1" applyFont="1" applyFill="1" applyBorder="1" applyAlignment="1">
      <alignment horizontal="center" vertical="center" wrapText="1" readingOrder="1"/>
    </xf>
    <xf numFmtId="3" fontId="41" fillId="2" borderId="13" xfId="0" applyNumberFormat="1" applyFont="1" applyFill="1" applyBorder="1" applyAlignment="1">
      <alignment horizontal="center" vertical="center" wrapText="1" readingOrder="1"/>
    </xf>
    <xf numFmtId="3" fontId="41" fillId="2" borderId="12" xfId="0" applyNumberFormat="1" applyFont="1" applyFill="1" applyBorder="1" applyAlignment="1">
      <alignment horizontal="center" vertical="center" wrapText="1" readingOrder="1"/>
    </xf>
    <xf numFmtId="3" fontId="48" fillId="2" borderId="0" xfId="0" applyNumberFormat="1" applyFont="1" applyFill="1" applyBorder="1" applyAlignment="1">
      <alignment horizontal="center" vertical="center" readingOrder="1"/>
    </xf>
    <xf numFmtId="0" fontId="48" fillId="2" borderId="0" xfId="0" applyFont="1" applyFill="1" applyBorder="1" applyAlignment="1">
      <alignment horizontal="center" vertical="center" readingOrder="1"/>
    </xf>
    <xf numFmtId="0" fontId="49" fillId="2" borderId="0" xfId="0" applyFont="1" applyFill="1" applyBorder="1" applyAlignment="1">
      <alignment vertical="center" wrapText="1"/>
    </xf>
    <xf numFmtId="0" fontId="48" fillId="4" borderId="0" xfId="0" applyFont="1" applyFill="1" applyBorder="1" applyAlignment="1">
      <alignment horizontal="left" vertical="center" readingOrder="1"/>
    </xf>
    <xf numFmtId="0" fontId="48" fillId="4" borderId="0" xfId="0" applyFont="1" applyFill="1" applyBorder="1" applyAlignment="1">
      <alignment horizontal="left" vertical="center" wrapText="1" readingOrder="1"/>
    </xf>
    <xf numFmtId="0" fontId="48" fillId="0" borderId="0" xfId="0" applyFont="1" applyBorder="1" applyAlignment="1">
      <alignment horizontal="left" vertical="center" readingOrder="1"/>
    </xf>
    <xf numFmtId="0" fontId="48" fillId="3" borderId="0" xfId="0" applyFont="1" applyFill="1" applyBorder="1" applyAlignment="1">
      <alignment horizontal="center" vertical="center" readingOrder="1"/>
    </xf>
    <xf numFmtId="0" fontId="48" fillId="5" borderId="0" xfId="0" applyFont="1" applyFill="1" applyBorder="1" applyAlignment="1">
      <alignment horizontal="center" vertical="center" readingOrder="1"/>
    </xf>
    <xf numFmtId="0" fontId="47" fillId="2" borderId="0" xfId="0" applyFont="1" applyFill="1" applyBorder="1" applyAlignment="1"/>
    <xf numFmtId="3" fontId="48" fillId="2" borderId="12" xfId="0" applyNumberFormat="1" applyFont="1" applyFill="1" applyBorder="1" applyAlignment="1">
      <alignment horizontal="center" vertical="center" readingOrder="1"/>
    </xf>
    <xf numFmtId="0" fontId="48" fillId="2" borderId="12" xfId="0" applyFont="1" applyFill="1" applyBorder="1" applyAlignment="1">
      <alignment horizontal="center" vertical="center" readingOrder="1"/>
    </xf>
    <xf numFmtId="3" fontId="48" fillId="2" borderId="14" xfId="0" applyNumberFormat="1" applyFont="1" applyFill="1" applyBorder="1" applyAlignment="1">
      <alignment horizontal="center" vertical="center" readingOrder="1"/>
    </xf>
    <xf numFmtId="3" fontId="44" fillId="8" borderId="12" xfId="0" applyNumberFormat="1" applyFont="1" applyFill="1" applyBorder="1" applyAlignment="1">
      <alignment horizontal="center" vertical="center" readingOrder="1"/>
    </xf>
    <xf numFmtId="0" fontId="53" fillId="2" borderId="11" xfId="0" applyFont="1" applyFill="1" applyBorder="1" applyAlignment="1">
      <alignment horizontal="left" vertical="center" wrapText="1" readingOrder="1"/>
    </xf>
    <xf numFmtId="49" fontId="53" fillId="2" borderId="11" xfId="0" applyNumberFormat="1" applyFont="1" applyFill="1" applyBorder="1" applyAlignment="1">
      <alignment horizontal="center" vertical="center" wrapText="1" readingOrder="1"/>
    </xf>
    <xf numFmtId="0" fontId="51" fillId="2" borderId="11" xfId="0" applyFont="1" applyFill="1" applyBorder="1" applyAlignment="1">
      <alignment horizontal="center" vertical="center" wrapText="1" readingOrder="1"/>
    </xf>
    <xf numFmtId="0" fontId="54" fillId="2" borderId="0" xfId="0" applyFont="1" applyFill="1" applyBorder="1" applyAlignment="1">
      <alignment vertical="center" readingOrder="1"/>
    </xf>
    <xf numFmtId="14" fontId="51" fillId="2" borderId="11" xfId="0" quotePrefix="1" applyNumberFormat="1" applyFont="1" applyFill="1" applyBorder="1" applyAlignment="1">
      <alignment horizontal="center" vertical="center" wrapText="1" readingOrder="1"/>
    </xf>
    <xf numFmtId="0" fontId="48" fillId="2" borderId="12" xfId="0" applyFont="1" applyFill="1" applyBorder="1" applyAlignment="1">
      <alignment horizontal="center" vertical="center" wrapText="1" readingOrder="1"/>
    </xf>
    <xf numFmtId="164" fontId="48" fillId="2" borderId="12" xfId="0" applyNumberFormat="1" applyFont="1" applyFill="1" applyBorder="1" applyAlignment="1">
      <alignment horizontal="center" vertical="center" wrapText="1" readingOrder="1"/>
    </xf>
    <xf numFmtId="2" fontId="48" fillId="2" borderId="12" xfId="0" applyNumberFormat="1" applyFont="1" applyFill="1" applyBorder="1" applyAlignment="1">
      <alignment horizontal="center" vertical="center" wrapText="1" readingOrder="1"/>
    </xf>
    <xf numFmtId="9" fontId="48" fillId="2" borderId="12" xfId="0" applyNumberFormat="1" applyFont="1" applyFill="1" applyBorder="1" applyAlignment="1">
      <alignment horizontal="center" vertical="center" wrapText="1" readingOrder="1"/>
    </xf>
    <xf numFmtId="0" fontId="46" fillId="2" borderId="0" xfId="0" applyFont="1" applyFill="1" applyBorder="1" applyAlignment="1">
      <alignment horizontal="left" vertical="center" wrapText="1" readingOrder="1"/>
    </xf>
    <xf numFmtId="0" fontId="51" fillId="2" borderId="0" xfId="0" applyFont="1" applyFill="1" applyBorder="1" applyAlignment="1">
      <alignment horizontal="center" readingOrder="1"/>
    </xf>
    <xf numFmtId="3" fontId="44" fillId="6" borderId="12" xfId="0" applyNumberFormat="1" applyFont="1" applyFill="1" applyBorder="1" applyAlignment="1">
      <alignment horizontal="center" vertical="center" wrapText="1" readingOrder="1"/>
    </xf>
    <xf numFmtId="0" fontId="46" fillId="2" borderId="11" xfId="0" applyFont="1" applyFill="1" applyBorder="1" applyAlignment="1">
      <alignment horizontal="left" vertical="center" readingOrder="1"/>
    </xf>
    <xf numFmtId="0" fontId="47" fillId="2" borderId="11" xfId="0" applyFont="1" applyFill="1" applyBorder="1"/>
    <xf numFmtId="0" fontId="52" fillId="2" borderId="11" xfId="0" applyFont="1" applyFill="1" applyBorder="1" applyAlignment="1">
      <alignment horizontal="left" vertical="center" readingOrder="1"/>
    </xf>
    <xf numFmtId="0" fontId="47" fillId="2" borderId="12" xfId="0" applyFont="1" applyFill="1" applyBorder="1" applyAlignment="1">
      <alignment vertical="center" readingOrder="1"/>
    </xf>
    <xf numFmtId="0" fontId="47" fillId="2" borderId="12" xfId="0" applyFont="1" applyFill="1" applyBorder="1" applyAlignment="1">
      <alignment vertical="center" wrapText="1" readingOrder="1"/>
    </xf>
    <xf numFmtId="0" fontId="47" fillId="2" borderId="12" xfId="0" applyFont="1" applyFill="1" applyBorder="1"/>
    <xf numFmtId="0" fontId="47" fillId="2" borderId="12" xfId="0" applyFont="1" applyFill="1" applyBorder="1" applyAlignment="1">
      <alignment horizontal="left" vertical="center" wrapText="1" readingOrder="1"/>
    </xf>
    <xf numFmtId="0" fontId="39" fillId="2" borderId="11" xfId="0" applyFont="1" applyFill="1" applyBorder="1"/>
    <xf numFmtId="0" fontId="0" fillId="2" borderId="11" xfId="0" applyFill="1" applyBorder="1"/>
    <xf numFmtId="0" fontId="46" fillId="8" borderId="0" xfId="0" applyFont="1" applyFill="1" applyAlignment="1">
      <alignment vertical="center" readingOrder="1"/>
    </xf>
    <xf numFmtId="0" fontId="47" fillId="8" borderId="0" xfId="0" applyFont="1" applyFill="1" applyAlignment="1">
      <alignment vertical="center" readingOrder="1"/>
    </xf>
    <xf numFmtId="0" fontId="48" fillId="8" borderId="0" xfId="0" applyFont="1" applyFill="1" applyBorder="1" applyAlignment="1">
      <alignment horizontal="left" vertical="center" wrapText="1" readingOrder="1"/>
    </xf>
    <xf numFmtId="0" fontId="47" fillId="2" borderId="0" xfId="0" applyFont="1" applyFill="1" applyAlignment="1">
      <alignment vertical="top"/>
    </xf>
    <xf numFmtId="0" fontId="47" fillId="2" borderId="0" xfId="0" applyFont="1" applyFill="1" applyAlignment="1">
      <alignment horizontal="fill" vertical="top"/>
    </xf>
    <xf numFmtId="0" fontId="45" fillId="6" borderId="9" xfId="39" applyFont="1" applyFill="1" applyBorder="1" applyAlignment="1">
      <alignment horizontal="left" vertical="center" readingOrder="1"/>
    </xf>
    <xf numFmtId="0" fontId="55" fillId="6" borderId="10" xfId="39" applyFont="1" applyFill="1" applyBorder="1" applyAlignment="1">
      <alignment horizontal="left" vertical="center" wrapText="1" readingOrder="1"/>
    </xf>
    <xf numFmtId="0" fontId="55" fillId="2" borderId="0" xfId="39" applyFont="1" applyFill="1" applyBorder="1" applyAlignment="1">
      <alignment horizontal="left" vertical="center" wrapText="1" readingOrder="1"/>
    </xf>
    <xf numFmtId="0" fontId="47" fillId="8" borderId="0" xfId="0" applyFont="1" applyFill="1"/>
    <xf numFmtId="0" fontId="50" fillId="2" borderId="0" xfId="0" applyFont="1" applyFill="1" applyBorder="1" applyAlignment="1">
      <alignment horizontal="left" vertical="center" readingOrder="1"/>
    </xf>
    <xf numFmtId="0" fontId="47" fillId="2" borderId="0" xfId="0" applyFont="1" applyFill="1" applyBorder="1" applyAlignment="1">
      <alignment horizontal="left" vertical="center" readingOrder="1"/>
    </xf>
    <xf numFmtId="0" fontId="55" fillId="2" borderId="0" xfId="39" applyFont="1" applyFill="1"/>
    <xf numFmtId="0" fontId="55" fillId="0" borderId="7" xfId="39" applyFont="1" applyFill="1" applyBorder="1" applyAlignment="1">
      <alignment horizontal="left" vertical="center" wrapText="1" readingOrder="1"/>
    </xf>
    <xf numFmtId="3" fontId="44" fillId="6" borderId="12" xfId="0" applyNumberFormat="1" applyFont="1" applyFill="1" applyBorder="1" applyAlignment="1">
      <alignment horizontal="center" vertical="center" readingOrder="1"/>
    </xf>
    <xf numFmtId="0" fontId="40" fillId="8" borderId="12" xfId="0" applyFont="1" applyFill="1" applyBorder="1" applyAlignment="1">
      <alignment horizontal="left" vertical="center" wrapText="1" indent="1" readingOrder="1"/>
    </xf>
    <xf numFmtId="0" fontId="57" fillId="0" borderId="0" xfId="120" applyFont="1" applyFill="1" applyAlignment="1">
      <alignment vertical="center"/>
    </xf>
    <xf numFmtId="0" fontId="58" fillId="0" borderId="0" xfId="120" applyFont="1"/>
    <xf numFmtId="0" fontId="57" fillId="0" borderId="0" xfId="120" applyFont="1"/>
    <xf numFmtId="0" fontId="60" fillId="6" borderId="0" xfId="120" applyFont="1" applyFill="1" applyAlignment="1">
      <alignment vertical="center"/>
    </xf>
    <xf numFmtId="0" fontId="57" fillId="6" borderId="0" xfId="120" applyFont="1" applyFill="1"/>
    <xf numFmtId="0" fontId="57" fillId="0" borderId="0" xfId="120" applyFont="1" applyFill="1"/>
    <xf numFmtId="0" fontId="60" fillId="6" borderId="0" xfId="120" applyFont="1" applyFill="1" applyBorder="1" applyAlignment="1">
      <alignment vertical="center"/>
    </xf>
    <xf numFmtId="0" fontId="62" fillId="2" borderId="0" xfId="120" applyFont="1" applyFill="1"/>
    <xf numFmtId="3" fontId="63" fillId="2" borderId="0" xfId="120" applyNumberFormat="1" applyFont="1" applyFill="1" applyBorder="1"/>
    <xf numFmtId="3" fontId="63" fillId="2" borderId="0" xfId="120" applyNumberFormat="1" applyFont="1" applyFill="1"/>
    <xf numFmtId="0" fontId="62" fillId="2" borderId="2" xfId="120" applyFont="1" applyFill="1" applyBorder="1"/>
    <xf numFmtId="3" fontId="63" fillId="2" borderId="2" xfId="121" applyNumberFormat="1" applyFont="1" applyFill="1" applyBorder="1"/>
    <xf numFmtId="0" fontId="62" fillId="0" borderId="0" xfId="120" applyFont="1" applyFill="1"/>
    <xf numFmtId="0" fontId="62" fillId="0" borderId="2" xfId="120" applyFont="1" applyFill="1" applyBorder="1"/>
    <xf numFmtId="3" fontId="63" fillId="2" borderId="2" xfId="120" applyNumberFormat="1" applyFont="1" applyFill="1" applyBorder="1"/>
    <xf numFmtId="0" fontId="62" fillId="0" borderId="0" xfId="120" applyFont="1" applyFill="1" applyAlignment="1">
      <alignment vertical="center"/>
    </xf>
    <xf numFmtId="164" fontId="63" fillId="2" borderId="0" xfId="121" applyNumberFormat="1" applyFont="1" applyFill="1" applyAlignment="1">
      <alignment horizontal="right" vertical="center"/>
    </xf>
    <xf numFmtId="164" fontId="63" fillId="2" borderId="0" xfId="121" applyNumberFormat="1" applyFont="1" applyFill="1" applyAlignment="1">
      <alignment vertical="center"/>
    </xf>
    <xf numFmtId="0" fontId="62" fillId="0" borderId="0" xfId="120" applyFont="1" applyFill="1" applyBorder="1"/>
    <xf numFmtId="0" fontId="58" fillId="0" borderId="0" xfId="120" applyFont="1" applyFill="1"/>
    <xf numFmtId="0" fontId="57" fillId="2" borderId="0" xfId="120" applyFont="1" applyFill="1"/>
    <xf numFmtId="0" fontId="57" fillId="2" borderId="0" xfId="120" applyFont="1" applyFill="1" applyBorder="1"/>
    <xf numFmtId="3" fontId="63" fillId="0" borderId="0" xfId="120" applyNumberFormat="1" applyFont="1" applyFill="1"/>
    <xf numFmtId="0" fontId="58" fillId="2" borderId="0" xfId="120" applyFont="1" applyFill="1"/>
    <xf numFmtId="164" fontId="63" fillId="2" borderId="0" xfId="121" applyNumberFormat="1" applyFont="1" applyFill="1"/>
    <xf numFmtId="0" fontId="63" fillId="0" borderId="0" xfId="120" applyFont="1" applyFill="1"/>
    <xf numFmtId="164" fontId="63" fillId="2" borderId="0" xfId="120" applyNumberFormat="1" applyFont="1" applyFill="1"/>
    <xf numFmtId="0" fontId="63" fillId="2" borderId="0" xfId="120" applyFont="1" applyFill="1"/>
    <xf numFmtId="0" fontId="64" fillId="6" borderId="0" xfId="120" applyFont="1" applyFill="1" applyAlignment="1">
      <alignment horizontal="right" vertical="center" wrapText="1"/>
    </xf>
    <xf numFmtId="0" fontId="65" fillId="0" borderId="0" xfId="120" applyFont="1" applyFill="1" applyAlignment="1">
      <alignment vertical="center"/>
    </xf>
    <xf numFmtId="0" fontId="60" fillId="0" borderId="0" xfId="120" applyFont="1" applyFill="1" applyAlignment="1">
      <alignment vertical="center"/>
    </xf>
    <xf numFmtId="0" fontId="64" fillId="0" borderId="0" xfId="120" applyFont="1" applyFill="1" applyAlignment="1">
      <alignment horizontal="right" vertical="center" wrapText="1"/>
    </xf>
    <xf numFmtId="0" fontId="66" fillId="0" borderId="0" xfId="120" applyFont="1"/>
    <xf numFmtId="0" fontId="48" fillId="2" borderId="0" xfId="0" applyFont="1" applyFill="1" applyBorder="1" applyAlignment="1">
      <alignment horizontal="left" vertical="center" indent="3" readingOrder="1"/>
    </xf>
    <xf numFmtId="0" fontId="48" fillId="2" borderId="12" xfId="0" applyFont="1" applyFill="1" applyBorder="1" applyAlignment="1">
      <alignment horizontal="left" vertical="center" indent="3" readingOrder="1"/>
    </xf>
    <xf numFmtId="0" fontId="48" fillId="0" borderId="12" xfId="0" applyFont="1" applyBorder="1" applyAlignment="1">
      <alignment horizontal="left" vertical="center" wrapText="1" indent="3" readingOrder="1"/>
    </xf>
    <xf numFmtId="0" fontId="48" fillId="2" borderId="14" xfId="0" applyFont="1" applyFill="1" applyBorder="1" applyAlignment="1">
      <alignment horizontal="left" vertical="center" indent="3" readingOrder="1"/>
    </xf>
    <xf numFmtId="0" fontId="44" fillId="8" borderId="12" xfId="0" applyFont="1" applyFill="1" applyBorder="1" applyAlignment="1">
      <alignment horizontal="left" vertical="center" indent="1" readingOrder="1"/>
    </xf>
    <xf numFmtId="0" fontId="44" fillId="8" borderId="12" xfId="0" applyFont="1" applyFill="1" applyBorder="1" applyAlignment="1">
      <alignment horizontal="left" vertical="center" wrapText="1" indent="1" readingOrder="1"/>
    </xf>
    <xf numFmtId="0" fontId="41" fillId="2" borderId="13" xfId="0" applyFont="1" applyFill="1" applyBorder="1" applyAlignment="1">
      <alignment horizontal="left" vertical="center" wrapText="1" indent="3" readingOrder="1"/>
    </xf>
    <xf numFmtId="0" fontId="41" fillId="2" borderId="12" xfId="0" applyFont="1" applyFill="1" applyBorder="1" applyAlignment="1">
      <alignment horizontal="left" vertical="center" wrapText="1" indent="3" readingOrder="1"/>
    </xf>
    <xf numFmtId="0" fontId="41" fillId="0" borderId="0" xfId="0" applyFont="1" applyBorder="1" applyAlignment="1">
      <alignment horizontal="left" vertical="center" wrapText="1" indent="3" readingOrder="1"/>
    </xf>
    <xf numFmtId="0" fontId="41" fillId="0" borderId="12" xfId="0" applyFont="1" applyBorder="1" applyAlignment="1">
      <alignment horizontal="left" vertical="center" wrapText="1" indent="3" readingOrder="1"/>
    </xf>
    <xf numFmtId="0" fontId="48" fillId="2" borderId="0" xfId="0" applyFont="1" applyFill="1" applyBorder="1" applyAlignment="1">
      <alignment horizontal="left" vertical="center" wrapText="1" indent="2" readingOrder="1"/>
    </xf>
    <xf numFmtId="0" fontId="48" fillId="2" borderId="12" xfId="0" applyFont="1" applyFill="1" applyBorder="1" applyAlignment="1">
      <alignment horizontal="left" vertical="center" wrapText="1" indent="2" readingOrder="1"/>
    </xf>
    <xf numFmtId="0" fontId="44" fillId="6" borderId="12" xfId="0" applyFont="1" applyFill="1" applyBorder="1" applyAlignment="1">
      <alignment horizontal="left" vertical="center" wrapText="1" indent="1" readingOrder="1"/>
    </xf>
    <xf numFmtId="0" fontId="0" fillId="2" borderId="1" xfId="0" applyFill="1" applyBorder="1"/>
    <xf numFmtId="0" fontId="37" fillId="2" borderId="0" xfId="0" applyFont="1" applyFill="1"/>
    <xf numFmtId="49" fontId="32" fillId="2" borderId="0" xfId="0" quotePrefix="1" applyNumberFormat="1" applyFont="1" applyFill="1" applyAlignment="1">
      <alignment horizontal="left"/>
    </xf>
    <xf numFmtId="0" fontId="33" fillId="2" borderId="0" xfId="0" applyFont="1" applyFill="1"/>
    <xf numFmtId="0" fontId="43" fillId="2" borderId="0" xfId="0" applyFont="1" applyFill="1" applyBorder="1"/>
    <xf numFmtId="0" fontId="47" fillId="2" borderId="17" xfId="0" applyFont="1" applyFill="1" applyBorder="1"/>
    <xf numFmtId="0" fontId="47" fillId="2" borderId="18" xfId="0" applyFont="1" applyFill="1" applyBorder="1" applyAlignment="1">
      <alignment horizontal="left" vertical="center" readingOrder="1"/>
    </xf>
    <xf numFmtId="0" fontId="47" fillId="2" borderId="19" xfId="0" applyFont="1" applyFill="1" applyBorder="1"/>
    <xf numFmtId="0" fontId="47" fillId="2" borderId="20" xfId="0" applyFont="1" applyFill="1" applyBorder="1"/>
    <xf numFmtId="0" fontId="47" fillId="2" borderId="21" xfId="0" applyFont="1" applyFill="1" applyBorder="1" applyAlignment="1">
      <alignment horizontal="left" vertical="center" readingOrder="1"/>
    </xf>
    <xf numFmtId="0" fontId="47" fillId="2" borderId="22" xfId="0" applyFont="1" applyFill="1" applyBorder="1"/>
    <xf numFmtId="0" fontId="47" fillId="9" borderId="0" xfId="0" applyFont="1" applyFill="1"/>
    <xf numFmtId="0" fontId="46" fillId="2" borderId="6" xfId="0" applyFont="1" applyFill="1" applyBorder="1" applyAlignment="1">
      <alignment horizontal="left" vertical="center" readingOrder="1"/>
    </xf>
    <xf numFmtId="15" fontId="47" fillId="2" borderId="17" xfId="0" quotePrefix="1" applyNumberFormat="1" applyFont="1" applyFill="1" applyBorder="1" applyAlignment="1">
      <alignment horizontal="left" vertical="center" readingOrder="1"/>
    </xf>
    <xf numFmtId="0" fontId="47" fillId="2" borderId="18" xfId="0" quotePrefix="1" applyFont="1" applyFill="1" applyBorder="1" applyAlignment="1">
      <alignment horizontal="left" vertical="center" readingOrder="1"/>
    </xf>
    <xf numFmtId="0" fontId="47" fillId="2" borderId="19" xfId="0" quotePrefix="1" applyFont="1" applyFill="1" applyBorder="1" applyAlignment="1">
      <alignment horizontal="left" vertical="center" readingOrder="1"/>
    </xf>
    <xf numFmtId="0" fontId="47" fillId="2" borderId="20" xfId="0" quotePrefix="1" applyFont="1" applyFill="1" applyBorder="1" applyAlignment="1">
      <alignment horizontal="left" vertical="center" readingOrder="1"/>
    </xf>
    <xf numFmtId="0" fontId="47" fillId="2" borderId="21" xfId="0" quotePrefix="1" applyFont="1" applyFill="1" applyBorder="1" applyAlignment="1">
      <alignment horizontal="left" vertical="center" readingOrder="1"/>
    </xf>
    <xf numFmtId="0" fontId="47" fillId="2" borderId="22" xfId="0" quotePrefix="1" applyFont="1" applyFill="1" applyBorder="1" applyAlignment="1">
      <alignment horizontal="left" vertical="center" readingOrder="1"/>
    </xf>
    <xf numFmtId="0" fontId="52" fillId="2" borderId="6" xfId="0" applyFont="1" applyFill="1" applyBorder="1" applyAlignment="1">
      <alignment horizontal="left" vertical="center" readingOrder="1"/>
    </xf>
    <xf numFmtId="0" fontId="56" fillId="0" borderId="0" xfId="120" applyFont="1" applyFill="1" applyAlignment="1">
      <alignment horizontal="left" vertical="top"/>
    </xf>
    <xf numFmtId="0" fontId="39" fillId="2" borderId="23" xfId="0" applyFont="1" applyFill="1" applyBorder="1"/>
    <xf numFmtId="0" fontId="0" fillId="2" borderId="23" xfId="0" applyFill="1" applyBorder="1"/>
    <xf numFmtId="14" fontId="64" fillId="6" borderId="0" xfId="120" quotePrefix="1" applyNumberFormat="1" applyFont="1" applyFill="1" applyAlignment="1">
      <alignment horizontal="right" vertical="center" wrapText="1"/>
    </xf>
    <xf numFmtId="14" fontId="59" fillId="0" borderId="0" xfId="120" quotePrefix="1" applyNumberFormat="1" applyFont="1" applyFill="1" applyAlignment="1"/>
    <xf numFmtId="14" fontId="61" fillId="6" borderId="0" xfId="120" quotePrefix="1" applyNumberFormat="1" applyFont="1" applyFill="1" applyBorder="1" applyAlignment="1">
      <alignment horizontal="right" vertical="center"/>
    </xf>
    <xf numFmtId="0" fontId="47" fillId="2" borderId="0" xfId="0" applyFont="1" applyFill="1" applyAlignment="1">
      <alignment horizontal="justify" vertical="top" wrapText="1"/>
    </xf>
    <xf numFmtId="0" fontId="47" fillId="0" borderId="0" xfId="0" applyFont="1" applyAlignment="1">
      <alignment horizontal="justify" vertical="top" wrapText="1"/>
    </xf>
    <xf numFmtId="0" fontId="47" fillId="9" borderId="0" xfId="0" applyFont="1" applyFill="1" applyBorder="1" applyAlignment="1">
      <alignment horizontal="left" vertical="center" wrapText="1" readingOrder="1"/>
    </xf>
    <xf numFmtId="0" fontId="45" fillId="7" borderId="15" xfId="39" applyFont="1" applyFill="1" applyBorder="1" applyAlignment="1">
      <alignment horizontal="left" vertical="center" readingOrder="1"/>
    </xf>
    <xf numFmtId="0" fontId="45" fillId="7" borderId="16" xfId="39" applyFont="1" applyFill="1" applyBorder="1" applyAlignment="1">
      <alignment horizontal="left" vertical="center" readingOrder="1"/>
    </xf>
    <xf numFmtId="0" fontId="61" fillId="6" borderId="0" xfId="120" applyFont="1" applyFill="1" applyBorder="1" applyAlignment="1">
      <alignment horizontal="center" vertical="center"/>
    </xf>
    <xf numFmtId="0" fontId="61" fillId="6" borderId="0" xfId="120" applyFont="1" applyFill="1" applyAlignment="1">
      <alignment horizontal="center" vertical="center"/>
    </xf>
  </cellXfs>
  <cellStyles count="1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/>
    <cellStyle name="Normal" xfId="0" builtinId="0"/>
    <cellStyle name="Normal 10" xfId="55"/>
    <cellStyle name="Normal 10 2" xfId="92"/>
    <cellStyle name="Normal 11" xfId="57"/>
    <cellStyle name="Normal 11 2" xfId="94"/>
    <cellStyle name="Normal 12" xfId="59"/>
    <cellStyle name="Normal 12 2" xfId="96"/>
    <cellStyle name="Normal 128 3" xfId="44"/>
    <cellStyle name="Normal 128 3 2" xfId="81"/>
    <cellStyle name="Normal 13" xfId="61"/>
    <cellStyle name="Normal 13 2" xfId="98"/>
    <cellStyle name="Normal 14" xfId="63"/>
    <cellStyle name="Normal 14 2" xfId="100"/>
    <cellStyle name="Normal 15" xfId="65"/>
    <cellStyle name="Normal 15 2" xfId="102"/>
    <cellStyle name="Normal 16" xfId="67"/>
    <cellStyle name="Normal 16 2" xfId="104"/>
    <cellStyle name="Normal 17" xfId="69"/>
    <cellStyle name="Normal 17 2" xfId="106"/>
    <cellStyle name="Normal 18" xfId="71"/>
    <cellStyle name="Normal 18 2" xfId="108"/>
    <cellStyle name="Normal 19" xfId="73"/>
    <cellStyle name="Normal 19 2" xfId="110"/>
    <cellStyle name="Normal 2" xfId="37"/>
    <cellStyle name="Normal 2 2" xfId="75"/>
    <cellStyle name="Normal 20" xfId="112"/>
    <cellStyle name="Normal 21" xfId="114"/>
    <cellStyle name="Normal 22" xfId="116"/>
    <cellStyle name="Normal 23" xfId="118"/>
    <cellStyle name="Normal 24" xfId="120"/>
    <cellStyle name="Normal 3" xfId="40"/>
    <cellStyle name="Normal 3 2" xfId="77"/>
    <cellStyle name="Normal 4" xfId="42"/>
    <cellStyle name="Normal 4 2" xfId="79"/>
    <cellStyle name="Normal 5" xfId="45"/>
    <cellStyle name="Normal 5 2" xfId="82"/>
    <cellStyle name="Normal 6" xfId="47"/>
    <cellStyle name="Normal 6 2" xfId="84"/>
    <cellStyle name="Normal 7" xfId="49"/>
    <cellStyle name="Normal 7 2" xfId="86"/>
    <cellStyle name="Normal 8" xfId="51"/>
    <cellStyle name="Normal 8 2" xfId="88"/>
    <cellStyle name="Normal 9" xfId="53"/>
    <cellStyle name="Normal 9 2" xfId="90"/>
    <cellStyle name="Percent 10" xfId="56"/>
    <cellStyle name="Percent 10 2" xfId="93"/>
    <cellStyle name="Percent 11" xfId="58"/>
    <cellStyle name="Percent 11 2" xfId="95"/>
    <cellStyle name="Percent 12" xfId="60"/>
    <cellStyle name="Percent 12 2" xfId="97"/>
    <cellStyle name="Percent 13" xfId="62"/>
    <cellStyle name="Percent 13 2" xfId="99"/>
    <cellStyle name="Percent 14" xfId="64"/>
    <cellStyle name="Percent 14 2" xfId="101"/>
    <cellStyle name="Percent 15" xfId="66"/>
    <cellStyle name="Percent 15 2" xfId="103"/>
    <cellStyle name="Percent 16" xfId="68"/>
    <cellStyle name="Percent 16 2" xfId="105"/>
    <cellStyle name="Percent 17" xfId="70"/>
    <cellStyle name="Percent 17 2" xfId="107"/>
    <cellStyle name="Percent 18" xfId="72"/>
    <cellStyle name="Percent 18 2" xfId="109"/>
    <cellStyle name="Percent 19" xfId="74"/>
    <cellStyle name="Percent 19 2" xfId="111"/>
    <cellStyle name="Percent 2" xfId="38"/>
    <cellStyle name="Percent 2 2" xfId="76"/>
    <cellStyle name="Percent 20" xfId="113"/>
    <cellStyle name="Percent 21" xfId="115"/>
    <cellStyle name="Percent 22" xfId="117"/>
    <cellStyle name="Percent 23" xfId="119"/>
    <cellStyle name="Percent 24" xfId="121"/>
    <cellStyle name="Percent 3" xfId="41"/>
    <cellStyle name="Percent 3 2" xfId="78"/>
    <cellStyle name="Percent 4" xfId="43"/>
    <cellStyle name="Percent 4 2" xfId="80"/>
    <cellStyle name="Percent 5" xfId="46"/>
    <cellStyle name="Percent 5 2" xfId="83"/>
    <cellStyle name="Percent 6" xfId="48"/>
    <cellStyle name="Percent 6 2" xfId="85"/>
    <cellStyle name="Percent 7" xfId="50"/>
    <cellStyle name="Percent 7 2" xfId="87"/>
    <cellStyle name="Percent 8" xfId="52"/>
    <cellStyle name="Percent 8 2" xfId="89"/>
    <cellStyle name="Percent 9" xfId="54"/>
    <cellStyle name="Percent 9 2" xfId="91"/>
  </cellStyles>
  <dxfs count="0"/>
  <tableStyles count="0" defaultTableStyle="TableStyleMedium9" defaultPivotStyle="PivotStyleMedium7"/>
  <colors>
    <mruColors>
      <color rgb="FFA3B6C9"/>
      <color rgb="FFC8D5E0"/>
      <color rgb="FFDCD5E0"/>
      <color rgb="FFDCE3EB"/>
      <color rgb="FFBECAD8"/>
      <color rgb="FF325678"/>
      <color rgb="FF7E97B2"/>
      <color rgb="FFD2D8D7"/>
      <color rgb="FFF9E7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09689395126189E-2"/>
          <c:y val="6.9979626672540055E-2"/>
          <c:w val="0.42898127812024672"/>
          <c:h val="0.9067103500174366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51-4844-9528-336CC0985DE8}"/>
              </c:ext>
            </c:extLst>
          </c:dPt>
          <c:dPt>
            <c:idx val="1"/>
            <c:bubble3D val="0"/>
            <c:spPr>
              <a:solidFill>
                <a:srgbClr val="567596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51-4844-9528-336CC0985DE8}"/>
              </c:ext>
            </c:extLst>
          </c:dPt>
          <c:dPt>
            <c:idx val="2"/>
            <c:bubble3D val="0"/>
            <c:spPr>
              <a:solidFill>
                <a:srgbClr val="7E97B2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51-4844-9528-336CC0985DE8}"/>
              </c:ext>
            </c:extLst>
          </c:dPt>
          <c:dPt>
            <c:idx val="3"/>
            <c:bubble3D val="0"/>
            <c:spPr>
              <a:solidFill>
                <a:srgbClr val="19879B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51-4844-9528-336CC0985DE8}"/>
              </c:ext>
            </c:extLst>
          </c:dPt>
          <c:dPt>
            <c:idx val="4"/>
            <c:bubble3D val="0"/>
            <c:spPr>
              <a:solidFill>
                <a:srgbClr val="3CA8B9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51-4844-9528-336CC0985DE8}"/>
              </c:ext>
            </c:extLst>
          </c:dPt>
          <c:dPt>
            <c:idx val="5"/>
            <c:bubble3D val="0"/>
            <c:spPr>
              <a:solidFill>
                <a:srgbClr val="77BCC9">
                  <a:alpha val="74902"/>
                </a:srgbClr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51-4844-9528-336CC0985DE8}"/>
              </c:ext>
            </c:extLst>
          </c:dPt>
          <c:dPt>
            <c:idx val="6"/>
            <c:bubble3D val="0"/>
            <c:spPr>
              <a:solidFill>
                <a:schemeClr val="accent3">
                  <a:alpha val="74902"/>
                </a:schemeClr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E51-4844-9528-336CC0985DE8}"/>
              </c:ext>
            </c:extLst>
          </c:dPt>
          <c:dPt>
            <c:idx val="7"/>
            <c:bubble3D val="0"/>
            <c:spPr>
              <a:solidFill>
                <a:srgbClr val="E69C67">
                  <a:alpha val="74902"/>
                </a:srgbClr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51-4844-9528-336CC0985DE8}"/>
              </c:ext>
            </c:extLst>
          </c:dPt>
          <c:dPt>
            <c:idx val="8"/>
            <c:bubble3D val="0"/>
            <c:spPr>
              <a:solidFill>
                <a:srgbClr val="F4CCAD">
                  <a:alpha val="49804"/>
                </a:srgbClr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E51-4844-9528-336CC0985DE8}"/>
              </c:ext>
            </c:extLst>
          </c:dPt>
          <c:dPt>
            <c:idx val="9"/>
            <c:bubble3D val="0"/>
            <c:spPr>
              <a:solidFill>
                <a:srgbClr val="A8A8A8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E51-4844-9528-336CC0985DE8}"/>
              </c:ext>
            </c:extLst>
          </c:dPt>
          <c:dPt>
            <c:idx val="10"/>
            <c:bubble3D val="0"/>
            <c:spPr>
              <a:solidFill>
                <a:srgbClr val="FFCA7F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E51-4844-9528-336CC0985D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3263148717353768E-2"/>
                  <c:y val="7.80885780885780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E51-4844-9528-336CC0985D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193384975186969E-2"/>
                  <c:y val="1.16550116550116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E51-4844-9528-336CC0985D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914375162169569E-2"/>
                  <c:y val="1.16550116550116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E51-4844-9528-336CC0985D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'[1]Töluleg gögn'!$A$26:$A$36</c:f>
              <c:strCache>
                <c:ptCount val="11"/>
                <c:pt idx="0">
                  <c:v>Einstaklingar</c:v>
                </c:pt>
                <c:pt idx="1">
                  <c:v>  Sjávarútvegur</c:v>
                </c:pt>
                <c:pt idx="2">
                  <c:v>  Fasteignafélög</c:v>
                </c:pt>
                <c:pt idx="3">
                  <c:v>  Ferðaþjónusta</c:v>
                </c:pt>
                <c:pt idx="4">
                  <c:v>  Byggingarstarfsemi</c:v>
                </c:pt>
                <c:pt idx="5">
                  <c:v>  Þjónusta, uppl.tækni og fjarskipti</c:v>
                </c:pt>
                <c:pt idx="6">
                  <c:v>  Verslun</c:v>
                </c:pt>
                <c:pt idx="7">
                  <c:v>  Eignarhaldsfélög</c:v>
                </c:pt>
                <c:pt idx="8">
                  <c:v>  Iðnaður og orkufyrirtæki</c:v>
                </c:pt>
                <c:pt idx="9">
                  <c:v>  Landbúnaður</c:v>
                </c:pt>
                <c:pt idx="10">
                  <c:v>  Opinberir aðilar og annað</c:v>
                </c:pt>
              </c:strCache>
            </c:strRef>
          </c:cat>
          <c:val>
            <c:numRef>
              <c:f>'[1]Töluleg gögn'!$B$26:$B$36</c:f>
              <c:numCache>
                <c:formatCode>General</c:formatCode>
                <c:ptCount val="11"/>
                <c:pt idx="0">
                  <c:v>592216</c:v>
                </c:pt>
                <c:pt idx="1">
                  <c:v>179713</c:v>
                </c:pt>
                <c:pt idx="2">
                  <c:v>129462</c:v>
                </c:pt>
                <c:pt idx="3">
                  <c:v>95996</c:v>
                </c:pt>
                <c:pt idx="4">
                  <c:v>82345</c:v>
                </c:pt>
                <c:pt idx="5">
                  <c:v>67352</c:v>
                </c:pt>
                <c:pt idx="6">
                  <c:v>53590</c:v>
                </c:pt>
                <c:pt idx="7">
                  <c:v>31849</c:v>
                </c:pt>
                <c:pt idx="8">
                  <c:v>30231</c:v>
                </c:pt>
                <c:pt idx="9">
                  <c:v>6544</c:v>
                </c:pt>
                <c:pt idx="10">
                  <c:v>4128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E51-4844-9528-336CC0985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16193580186535"/>
          <c:y val="1.1456417598149882E-2"/>
          <c:w val="0.3784639159465788"/>
          <c:h val="0.98042655507222431"/>
        </c:manualLayout>
      </c:layout>
      <c:overlay val="0"/>
      <c:txPr>
        <a:bodyPr/>
        <a:lstStyle/>
        <a:p>
          <a:pPr rtl="0">
            <a:defRPr sz="900" baseline="0">
              <a:solidFill>
                <a:schemeClr val="accent1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Lais" pitchFamily="2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708-47F1-99E3-E7722648673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2708-47F1-99E3-E7722648673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2708-47F1-99E3-E7722648673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2708-47F1-99E3-E7722648673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2708-47F1-99E3-E7722648673D}"/>
              </c:ext>
            </c:extLst>
          </c:dPt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'[1]Töluleg gögn'!$I$2:$M$2</c:f>
              <c:strCache>
                <c:ptCount val="5"/>
                <c:pt idx="0">
                  <c:v>31.12.2016</c:v>
                </c:pt>
                <c:pt idx="1">
                  <c:v>31.12.2017</c:v>
                </c:pt>
                <c:pt idx="2">
                  <c:v>31.12.2018</c:v>
                </c:pt>
                <c:pt idx="3">
                  <c:v>31.12.2019</c:v>
                </c:pt>
                <c:pt idx="4">
                  <c:v>31.12.2020</c:v>
                </c:pt>
              </c:strCache>
            </c:strRef>
          </c:cat>
          <c:val>
            <c:numRef>
              <c:f>'[1]Töluleg gögn'!$I$3:$M$3</c:f>
              <c:numCache>
                <c:formatCode>General</c:formatCode>
                <c:ptCount val="5"/>
                <c:pt idx="0">
                  <c:v>0.30199999999999999</c:v>
                </c:pt>
                <c:pt idx="1">
                  <c:v>0.26700000000000002</c:v>
                </c:pt>
                <c:pt idx="2">
                  <c:v>0.249</c:v>
                </c:pt>
                <c:pt idx="3">
                  <c:v>0.25800000000000001</c:v>
                </c:pt>
                <c:pt idx="4">
                  <c:v>0.251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2708-47F1-99E3-E77226486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895120"/>
        <c:axId val="809897080"/>
      </c:barChart>
      <c:catAx>
        <c:axId val="80989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897080"/>
        <c:crosses val="autoZero"/>
        <c:auto val="0"/>
        <c:lblAlgn val="ctr"/>
        <c:lblOffset val="100"/>
        <c:noMultiLvlLbl val="0"/>
      </c:catAx>
      <c:valAx>
        <c:axId val="8098970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8098951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chemeClr val="accent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77692747422969E-2"/>
          <c:y val="7.415714835826237E-2"/>
          <c:w val="0.60245944666752727"/>
          <c:h val="0.92584285164173763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explosion val="1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58-47A8-AC1F-A16CA3EAAE2D}"/>
              </c:ext>
            </c:extLst>
          </c:dPt>
          <c:dPt>
            <c:idx val="1"/>
            <c:bubble3D val="0"/>
            <c:spPr>
              <a:solidFill>
                <a:srgbClr val="77BCC9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58-47A8-AC1F-A16CA3EAAE2D}"/>
              </c:ext>
            </c:extLst>
          </c:dPt>
          <c:dPt>
            <c:idx val="2"/>
            <c:bubble3D val="0"/>
            <c:spPr>
              <a:solidFill>
                <a:srgbClr val="99CBD5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58-47A8-AC1F-A16CA3EAAE2D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758-47A8-AC1F-A16CA3EAAE2D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758-47A8-AC1F-A16CA3EAAE2D}"/>
              </c:ext>
            </c:extLst>
          </c:dPt>
          <c:dPt>
            <c:idx val="5"/>
            <c:bubble3D val="0"/>
            <c:spPr>
              <a:solidFill>
                <a:srgbClr val="F4CCAD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758-47A8-AC1F-A16CA3EAAE2D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6367380306969827E-2"/>
                  <c:y val="-0.4434135680997444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58-47A8-AC1F-A16CA3EAAE2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81028600933079"/>
                  <c:y val="0.4403897933008492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58-47A8-AC1F-A16CA3EAAE2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9007603557752E-2"/>
                  <c:y val="-2.742811617844592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accent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chemeClr val="accent1"/>
                        </a:solidFill>
                      </a:rPr>
                      <a:t>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758-47A8-AC1F-A16CA3EAAE2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333087462427852E-2"/>
                  <c:y val="-3.1649954669909004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accent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chemeClr val="accent1"/>
                        </a:solidFill>
                      </a:rPr>
                      <a:t>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758-47A8-AC1F-A16CA3EAAE2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4153988948102804E-2"/>
                  <c:y val="-3.34953745114507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solidFill>
                        <a:schemeClr val="accent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758-47A8-AC1F-A16CA3EAAE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'[1]Töluleg gögn'!$A$11:$A$16</c:f>
              <c:strCache>
                <c:ptCount val="6"/>
                <c:pt idx="0">
                  <c:v>Innlán frá viðskiptavinum</c:v>
                </c:pt>
                <c:pt idx="1">
                  <c:v>Lántaka</c:v>
                </c:pt>
                <c:pt idx="2">
                  <c:v>Eigið fé</c:v>
                </c:pt>
                <c:pt idx="3">
                  <c:v>Skuldir við fjármálafyrirtæki</c:v>
                </c:pt>
                <c:pt idx="4">
                  <c:v>Aðrar skuldir</c:v>
                </c:pt>
                <c:pt idx="5">
                  <c:v>Víkjandi lántökur</c:v>
                </c:pt>
              </c:strCache>
            </c:strRef>
          </c:cat>
          <c:val>
            <c:numRef>
              <c:f>'[1]Töluleg gögn'!$B$11:$B$16</c:f>
              <c:numCache>
                <c:formatCode>General</c:formatCode>
                <c:ptCount val="6"/>
                <c:pt idx="0">
                  <c:v>793427</c:v>
                </c:pt>
                <c:pt idx="1">
                  <c:v>420178</c:v>
                </c:pt>
                <c:pt idx="2">
                  <c:v>258255</c:v>
                </c:pt>
                <c:pt idx="3">
                  <c:v>48725</c:v>
                </c:pt>
                <c:pt idx="4">
                  <c:v>22196</c:v>
                </c:pt>
                <c:pt idx="5">
                  <c:v>21366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758-47A8-AC1F-A16CA3EAAE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93027715797824"/>
          <c:y val="0.24307730675585121"/>
          <c:w val="0.34270101483216237"/>
          <c:h val="0.54909066927832673"/>
        </c:manualLayout>
      </c:layout>
      <c:overlay val="0"/>
      <c:txPr>
        <a:bodyPr/>
        <a:lstStyle/>
        <a:p>
          <a:pPr rtl="0">
            <a:defRPr sz="800">
              <a:solidFill>
                <a:schemeClr val="accent1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Lais" pitchFamily="2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2004420096797E-2"/>
          <c:y val="0.13665860781486819"/>
          <c:w val="0.58305508323095867"/>
          <c:h val="0.72060685372074973"/>
        </c:manualLayout>
      </c:layout>
      <c:pieChart>
        <c:varyColors val="1"/>
        <c:ser>
          <c:idx val="1"/>
          <c:order val="1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6A-4F4F-A013-00B9DDFE838E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6A-4F4F-A013-00B9DDFE838E}"/>
              </c:ext>
            </c:extLst>
          </c:dPt>
          <c:dPt>
            <c:idx val="2"/>
            <c:bubble3D val="0"/>
            <c:spPr>
              <a:solidFill>
                <a:srgbClr val="F4CCAD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6A-4F4F-A013-00B9DDFE838E}"/>
              </c:ext>
            </c:extLst>
          </c:dPt>
          <c:dPt>
            <c:idx val="3"/>
            <c:bubble3D val="0"/>
            <c:spPr>
              <a:solidFill>
                <a:srgbClr val="FAE4D0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06A-4F4F-A013-00B9DDFE83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'[1]Töluleg gögn'!$A$42:$A$45</c:f>
              <c:strCache>
                <c:ptCount val="4"/>
                <c:pt idx="0">
                  <c:v>Útlánaáhætta</c:v>
                </c:pt>
                <c:pt idx="1">
                  <c:v>Markaðsáhætta</c:v>
                </c:pt>
                <c:pt idx="2">
                  <c:v>Rekstraráhætta</c:v>
                </c:pt>
                <c:pt idx="3">
                  <c:v>Markaðsáhætta - gjaldeyrisgengisáhætta</c:v>
                </c:pt>
              </c:strCache>
            </c:strRef>
          </c:cat>
          <c:val>
            <c:numRef>
              <c:f>'[1]Töluleg gögn'!$B$42:$B$45</c:f>
              <c:numCache>
                <c:formatCode>General</c:formatCode>
                <c:ptCount val="4"/>
                <c:pt idx="0">
                  <c:v>0.90102419360431119</c:v>
                </c:pt>
                <c:pt idx="1">
                  <c:v>5.9721517932741237E-3</c:v>
                </c:pt>
                <c:pt idx="2">
                  <c:v>8.8699244302054753E-2</c:v>
                </c:pt>
                <c:pt idx="3">
                  <c:v>4.3044103003600457E-3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06A-4F4F-A013-00B9DDFE838E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rgbClr val="11415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06A-4F4F-A013-00B9DDFE838E}"/>
              </c:ext>
            </c:extLst>
          </c:dPt>
          <c:dPt>
            <c:idx val="1"/>
            <c:bubble3D val="0"/>
            <c:spPr>
              <a:solidFill>
                <a:srgbClr val="FF64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06A-4F4F-A013-00B9DDFE838E}"/>
              </c:ext>
            </c:extLst>
          </c:dPt>
          <c:dPt>
            <c:idx val="2"/>
            <c:bubble3D val="0"/>
            <c:spPr>
              <a:solidFill>
                <a:srgbClr val="7F7E7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06A-4F4F-A013-00B9DDFE838E}"/>
              </c:ext>
            </c:extLst>
          </c:dPt>
          <c:dPt>
            <c:idx val="3"/>
            <c:bubble3D val="0"/>
            <c:spPr>
              <a:solidFill>
                <a:srgbClr val="E2E0D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06A-4F4F-A013-00B9DDFE838E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1071266207197545E-2"/>
                  <c:y val="8.05212679193199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06A-4F4F-A013-00B9DDFE83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06A-4F4F-A013-00B9DDFE838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06A-4F4F-A013-00B9DDFE83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'[1]Töluleg gögn'!$A$42:$A$45</c:f>
              <c:strCache>
                <c:ptCount val="4"/>
                <c:pt idx="0">
                  <c:v>Útlánaáhætta</c:v>
                </c:pt>
                <c:pt idx="1">
                  <c:v>Markaðsáhætta</c:v>
                </c:pt>
                <c:pt idx="2">
                  <c:v>Rekstraráhætta</c:v>
                </c:pt>
                <c:pt idx="3">
                  <c:v>Markaðsáhætta - gjaldeyrisgengisáhætta</c:v>
                </c:pt>
              </c:strCache>
            </c:strRef>
          </c:cat>
          <c:val>
            <c:numRef>
              <c:f>'[1]Töluleg gögn'!$B$42:$B$45</c:f>
              <c:numCache>
                <c:formatCode>General</c:formatCode>
                <c:ptCount val="4"/>
                <c:pt idx="0">
                  <c:v>0.90102419360431119</c:v>
                </c:pt>
                <c:pt idx="1">
                  <c:v>5.9721517932741237E-3</c:v>
                </c:pt>
                <c:pt idx="2">
                  <c:v>8.8699244302054753E-2</c:v>
                </c:pt>
                <c:pt idx="3">
                  <c:v>4.3044103003600457E-3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06A-4F4F-A013-00B9DDFE83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3822881227368"/>
          <c:y val="0.17407356474806845"/>
          <c:w val="0.34028797570913066"/>
          <c:h val="0.5815456729880597"/>
        </c:manualLayout>
      </c:layout>
      <c:overlay val="0"/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chemeClr val="accent1"/>
          </a:solidFill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3699772</xdr:colOff>
      <xdr:row>32</xdr:row>
      <xdr:rowOff>1444624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786BF06-907C-4069-9C40-BC4210281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2772" cy="881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157161</xdr:rowOff>
    </xdr:from>
    <xdr:to>
      <xdr:col>6</xdr:col>
      <xdr:colOff>47625</xdr:colOff>
      <xdr:row>17</xdr:row>
      <xdr:rowOff>452438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130BA1B-679E-4749-9C03-82D5E6F4C072}"/>
            </a:ext>
          </a:extLst>
        </xdr:cNvPr>
        <xdr:cNvSpPr txBox="1"/>
      </xdr:nvSpPr>
      <xdr:spPr>
        <a:xfrm>
          <a:off x="0" y="1919286"/>
          <a:ext cx="4276725" cy="27432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 baseline="0">
              <a:solidFill>
                <a:schemeClr val="accent1"/>
              </a:solidFill>
              <a:latin typeface="+mn-lt"/>
              <a:ea typeface="+mn-ea"/>
              <a:cs typeface="+mn-cs"/>
            </a:rPr>
            <a:t>Landsbankinn hf. er stærsta fjármálafyrirtæki landsins með víðtækasta útibúanetið. Landsbankinn veitir einstaklingum, fyrirtækjum og fjárfestum trausta og alhliða fjármálaþjónustu sem byggir á langtíma viðskiptasamböndum. Kjarninn í starfsemi bankans er viðskiptabankastarfsemi til handa einstaklingum og fyrirtækjum og býður Landsbankinn þjónustu á sviði markaðsviðskipta og eignastýringar. </a:t>
          </a:r>
        </a:p>
        <a:p>
          <a:endParaRPr lang="en-US" sz="1100" b="0" i="0" u="none" strike="noStrike" baseline="0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accent1"/>
              </a:solidFill>
              <a:latin typeface="+mn-lt"/>
              <a:ea typeface="+mn-ea"/>
              <a:cs typeface="+mn-cs"/>
            </a:rPr>
            <a:t>Landsbankinn hf. var stofnaður 7. október 2008 en saga forvera hans nær allt aftur til ársins 1886. </a:t>
          </a:r>
        </a:p>
        <a:p>
          <a:endParaRPr lang="en-US" sz="1100" b="0" i="0" u="none" strike="noStrike" baseline="0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accent1"/>
              </a:solidFill>
              <a:latin typeface="+mn-lt"/>
              <a:ea typeface="+mn-ea"/>
              <a:cs typeface="+mn-cs"/>
            </a:rPr>
            <a:t>Ríkissjóður Íslands  á 98,2% hlut í bankanum og alls eru hluthafar um  882. </a:t>
          </a:r>
        </a:p>
        <a:p>
          <a:endParaRPr lang="en-US" sz="1100" b="0" i="0" u="none" strike="noStrike" baseline="0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accent1"/>
              </a:solidFill>
              <a:latin typeface="+mn-lt"/>
              <a:ea typeface="+mn-ea"/>
              <a:cs typeface="+mn-cs"/>
            </a:rPr>
            <a:t>Lilja Björk Einarsdóttir er bankastjóri Landsbankans. </a:t>
          </a:r>
          <a:endParaRPr lang="is-IS" sz="900">
            <a:solidFill>
              <a:schemeClr val="accent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9523</xdr:colOff>
      <xdr:row>31</xdr:row>
      <xdr:rowOff>45242</xdr:rowOff>
    </xdr:from>
    <xdr:to>
      <xdr:col>12</xdr:col>
      <xdr:colOff>4760</xdr:colOff>
      <xdr:row>45</xdr:row>
      <xdr:rowOff>102392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5C55821-F99C-47ED-84BD-523C87A3D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50</xdr:row>
      <xdr:rowOff>33337</xdr:rowOff>
    </xdr:from>
    <xdr:to>
      <xdr:col>11</xdr:col>
      <xdr:colOff>734100</xdr:colOff>
      <xdr:row>62</xdr:row>
      <xdr:rowOff>89512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2FB22B-F30D-478C-9F97-369C7E417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54768</xdr:colOff>
      <xdr:row>31</xdr:row>
      <xdr:rowOff>69056</xdr:rowOff>
    </xdr:from>
    <xdr:to>
      <xdr:col>5</xdr:col>
      <xdr:colOff>788193</xdr:colOff>
      <xdr:row>45</xdr:row>
      <xdr:rowOff>40480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97FD5390-2DE2-46BC-9E50-87B45A1E1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11908</xdr:colOff>
      <xdr:row>48</xdr:row>
      <xdr:rowOff>47626</xdr:rowOff>
    </xdr:from>
    <xdr:to>
      <xdr:col>5</xdr:col>
      <xdr:colOff>857252</xdr:colOff>
      <xdr:row>65</xdr:row>
      <xdr:rowOff>154782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6E43D727-C858-4F3E-A6FD-5D9B99FA6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130969</xdr:colOff>
      <xdr:row>0</xdr:row>
      <xdr:rowOff>64294</xdr:rowOff>
    </xdr:from>
    <xdr:to>
      <xdr:col>11</xdr:col>
      <xdr:colOff>746568</xdr:colOff>
      <xdr:row>0</xdr:row>
      <xdr:rowOff>678874</xdr:rowOff>
    </xdr:to>
    <xdr:pic>
      <xdr:nvPicPr>
        <xdr:cNvPr id="7" name="Picture 6" descr="LB_Merki.jpg">
          <a:extLst>
            <a:ext uri="{FF2B5EF4-FFF2-40B4-BE49-F238E27FC236}">
              <a16:creationId xmlns:a16="http://schemas.microsoft.com/office/drawing/2014/main" xmlns="" id="{13661C11-524C-4F97-86A1-D6FFA84EB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70244" y="64294"/>
          <a:ext cx="615599" cy="614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82</xdr:row>
      <xdr:rowOff>164844</xdr:rowOff>
    </xdr:from>
    <xdr:to>
      <xdr:col>22</xdr:col>
      <xdr:colOff>633479</xdr:colOff>
      <xdr:row>124</xdr:row>
      <xdr:rowOff>42333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0999" y="18601011"/>
          <a:ext cx="10581811" cy="787848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125</xdr:row>
      <xdr:rowOff>0</xdr:rowOff>
    </xdr:from>
    <xdr:to>
      <xdr:col>23</xdr:col>
      <xdr:colOff>894930</xdr:colOff>
      <xdr:row>171</xdr:row>
      <xdr:rowOff>160810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06417" y="26627667"/>
          <a:ext cx="11838096" cy="8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12</xdr:col>
      <xdr:colOff>469824</xdr:colOff>
      <xdr:row>126</xdr:row>
      <xdr:rowOff>180215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912667"/>
          <a:ext cx="11200001" cy="6085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nuskj&#246;l/Fact%20Sheet%20-%202020_ISL_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 Sheet ISK"/>
      <sheetName val="Viðskiptavinir og útibú"/>
      <sheetName val="Töluleg gögn"/>
      <sheetName val="Útibú"/>
      <sheetName val="Hluthafar"/>
    </sheetNames>
    <sheetDataSet>
      <sheetData sheetId="0"/>
      <sheetData sheetId="1"/>
      <sheetData sheetId="2">
        <row r="2">
          <cell r="I2" t="str">
            <v>31.12.2016</v>
          </cell>
          <cell r="J2" t="str">
            <v>31.12.2017</v>
          </cell>
          <cell r="K2" t="str">
            <v>31.12.2018</v>
          </cell>
          <cell r="L2" t="str">
            <v>31.12.2019</v>
          </cell>
          <cell r="M2" t="str">
            <v>31.12.2020</v>
          </cell>
        </row>
        <row r="3">
          <cell r="I3">
            <v>0.30199999999999999</v>
          </cell>
          <cell r="J3">
            <v>0.26700000000000002</v>
          </cell>
          <cell r="K3">
            <v>0.249</v>
          </cell>
          <cell r="L3">
            <v>0.25800000000000001</v>
          </cell>
          <cell r="M3">
            <v>0.251</v>
          </cell>
        </row>
        <row r="7">
          <cell r="AB7">
            <v>135.80000000000001</v>
          </cell>
          <cell r="AF7">
            <v>156.1</v>
          </cell>
        </row>
        <row r="8">
          <cell r="AB8">
            <v>136.68</v>
          </cell>
          <cell r="AF8">
            <v>173.65</v>
          </cell>
        </row>
        <row r="11">
          <cell r="A11" t="str">
            <v>Innlán frá viðskiptavinum</v>
          </cell>
          <cell r="B11">
            <v>793427</v>
          </cell>
        </row>
        <row r="12">
          <cell r="A12" t="str">
            <v>Lántaka</v>
          </cell>
          <cell r="B12">
            <v>420178</v>
          </cell>
        </row>
        <row r="13">
          <cell r="A13" t="str">
            <v>Eigið fé</v>
          </cell>
          <cell r="B13">
            <v>258255</v>
          </cell>
        </row>
        <row r="14">
          <cell r="A14" t="str">
            <v>Skuldir við fjármálafyrirtæki</v>
          </cell>
          <cell r="B14">
            <v>48725</v>
          </cell>
        </row>
        <row r="15">
          <cell r="A15" t="str">
            <v>Aðrar skuldir</v>
          </cell>
          <cell r="B15">
            <v>22196</v>
          </cell>
        </row>
        <row r="16">
          <cell r="A16" t="str">
            <v>Víkjandi lántökur</v>
          </cell>
          <cell r="B16">
            <v>21366</v>
          </cell>
        </row>
        <row r="26">
          <cell r="A26" t="str">
            <v>Einstaklingar</v>
          </cell>
          <cell r="B26">
            <v>592216</v>
          </cell>
        </row>
        <row r="27">
          <cell r="A27" t="str">
            <v xml:space="preserve">  Sjávarútvegur</v>
          </cell>
          <cell r="B27">
            <v>179713</v>
          </cell>
        </row>
        <row r="28">
          <cell r="A28" t="str">
            <v xml:space="preserve">  Fasteignafélög</v>
          </cell>
          <cell r="B28">
            <v>129462</v>
          </cell>
        </row>
        <row r="29">
          <cell r="A29" t="str">
            <v xml:space="preserve">  Ferðaþjónusta</v>
          </cell>
          <cell r="B29">
            <v>95996</v>
          </cell>
        </row>
        <row r="30">
          <cell r="A30" t="str">
            <v xml:space="preserve">  Byggingarstarfsemi</v>
          </cell>
          <cell r="B30">
            <v>82345</v>
          </cell>
        </row>
        <row r="31">
          <cell r="A31" t="str">
            <v xml:space="preserve">  Þjónusta, uppl.tækni og fjarskipti</v>
          </cell>
          <cell r="B31">
            <v>67352</v>
          </cell>
        </row>
        <row r="32">
          <cell r="A32" t="str">
            <v xml:space="preserve">  Verslun</v>
          </cell>
          <cell r="B32">
            <v>53590</v>
          </cell>
        </row>
        <row r="33">
          <cell r="A33" t="str">
            <v xml:space="preserve">  Eignarhaldsfélög</v>
          </cell>
          <cell r="B33">
            <v>31849</v>
          </cell>
        </row>
        <row r="34">
          <cell r="A34" t="str">
            <v xml:space="preserve">  Iðnaður og orkufyrirtæki</v>
          </cell>
          <cell r="B34">
            <v>30231</v>
          </cell>
        </row>
        <row r="35">
          <cell r="A35" t="str">
            <v xml:space="preserve">  Landbúnaður</v>
          </cell>
          <cell r="B35">
            <v>6544</v>
          </cell>
        </row>
        <row r="36">
          <cell r="A36" t="str">
            <v xml:space="preserve">  Opinberir aðilar og annað</v>
          </cell>
          <cell r="B36">
            <v>4128</v>
          </cell>
        </row>
        <row r="42">
          <cell r="A42" t="str">
            <v>Útlánaáhætta</v>
          </cell>
          <cell r="B42">
            <v>0.90102419360431119</v>
          </cell>
        </row>
        <row r="43">
          <cell r="A43" t="str">
            <v>Markaðsáhætta</v>
          </cell>
          <cell r="B43">
            <v>5.9721517932741237E-3</v>
          </cell>
        </row>
        <row r="44">
          <cell r="A44" t="str">
            <v>Rekstraráhætta</v>
          </cell>
          <cell r="B44">
            <v>8.8699244302054753E-2</v>
          </cell>
        </row>
        <row r="45">
          <cell r="A45" t="str">
            <v>Markaðsáhætta - gjaldeyrisgengisáhætta</v>
          </cell>
          <cell r="B45">
            <v>4.3044103003600457E-3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Landsbankinn_Nýir litir">
      <a:dk1>
        <a:sysClr val="windowText" lastClr="000000"/>
      </a:dk1>
      <a:lt1>
        <a:sysClr val="window" lastClr="FFFFFF"/>
      </a:lt1>
      <a:dk2>
        <a:srgbClr val="A8AEB0"/>
      </a:dk2>
      <a:lt2>
        <a:srgbClr val="C8D5E0"/>
      </a:lt2>
      <a:accent1>
        <a:srgbClr val="325678"/>
      </a:accent1>
      <a:accent2>
        <a:srgbClr val="0096AA"/>
      </a:accent2>
      <a:accent3>
        <a:srgbClr val="DF8443"/>
      </a:accent3>
      <a:accent4>
        <a:srgbClr val="788184"/>
      </a:accent4>
      <a:accent5>
        <a:srgbClr val="C8D5E0"/>
      </a:accent5>
      <a:accent6>
        <a:srgbClr val="99CBD5"/>
      </a:accent6>
      <a:hlink>
        <a:srgbClr val="325678"/>
      </a:hlink>
      <a:folHlink>
        <a:srgbClr val="0096A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r@landsbankinn.is" TargetMode="External"/><Relationship Id="rId1" Type="http://schemas.openxmlformats.org/officeDocument/2006/relationships/hyperlink" Target="https://bankinn.landsbankinn.is/fjarfestar/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C11:P53"/>
  <sheetViews>
    <sheetView tabSelected="1" view="pageBreakPreview" zoomScale="60" zoomScaleNormal="80" workbookViewId="0">
      <selection activeCell="G41" sqref="G41"/>
    </sheetView>
  </sheetViews>
  <sheetFormatPr defaultRowHeight="15"/>
  <cols>
    <col min="1" max="1" width="10.33203125" style="1" customWidth="1"/>
    <col min="2" max="3" width="8.6640625" style="1" customWidth="1"/>
    <col min="4" max="4" width="4.33203125" style="1" customWidth="1"/>
    <col min="5" max="5" width="5.77734375" style="1" customWidth="1"/>
    <col min="6" max="6" width="10.33203125" style="1" customWidth="1"/>
    <col min="7" max="7" width="7.44140625" style="1" customWidth="1"/>
    <col min="8" max="8" width="5.44140625" style="1" customWidth="1"/>
    <col min="9" max="10" width="7.77734375" style="1" customWidth="1"/>
    <col min="11" max="11" width="5.109375" style="1" customWidth="1"/>
    <col min="12" max="12" width="20.5546875" style="1" customWidth="1"/>
    <col min="13" max="13" width="43.44140625" style="1" customWidth="1"/>
    <col min="14" max="14" width="53.6640625" style="1" customWidth="1"/>
    <col min="15" max="15" width="22.77734375" style="1" customWidth="1"/>
    <col min="16" max="16" width="14.44140625" style="1" customWidth="1"/>
    <col min="17" max="16384" width="8.88671875" style="1"/>
  </cols>
  <sheetData>
    <row r="11" spans="3:16" ht="15.75" thickBot="1"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P11" s="7"/>
    </row>
    <row r="13" spans="3:16" ht="34.5">
      <c r="E13" s="154" t="s">
        <v>46</v>
      </c>
    </row>
    <row r="14" spans="3:16" ht="20.25">
      <c r="E14" s="155" t="s">
        <v>164</v>
      </c>
    </row>
    <row r="15" spans="3:16" ht="15.75" thickBot="1"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P15" s="7"/>
    </row>
    <row r="17" spans="8:16" ht="27">
      <c r="H17" s="156"/>
    </row>
    <row r="22" spans="8:16" ht="16.5" customHeight="1">
      <c r="I22" s="156"/>
      <c r="J22" s="156"/>
      <c r="K22" s="8"/>
      <c r="L22" s="8"/>
      <c r="M22" s="8"/>
      <c r="N22" s="8"/>
      <c r="O22" s="8"/>
      <c r="P22" s="8"/>
    </row>
    <row r="23" spans="8:16" ht="32.25" customHeight="1"/>
    <row r="27" spans="8:16" ht="18" customHeight="1"/>
    <row r="28" spans="8:16" ht="6.75" customHeight="1"/>
    <row r="29" spans="8:16" ht="12" customHeight="1"/>
    <row r="31" spans="8:16" ht="15" customHeight="1"/>
    <row r="32" spans="8:16" ht="65.25" customHeight="1"/>
    <row r="33" spans="3:15" ht="121.5" customHeight="1"/>
    <row r="34" spans="3:15" ht="16.5" customHeight="1"/>
    <row r="35" spans="3:15">
      <c r="C35" s="6"/>
      <c r="D35" s="6"/>
      <c r="E35" s="6"/>
      <c r="F35" s="6"/>
      <c r="G35" s="6"/>
      <c r="H35" s="6"/>
      <c r="I35" s="9"/>
      <c r="J35" s="9"/>
      <c r="K35" s="6"/>
      <c r="L35" s="10"/>
    </row>
    <row r="36" spans="3:15" ht="14.25" customHeight="1"/>
    <row r="37" spans="3:15" ht="17.25" customHeight="1"/>
    <row r="47" spans="3:15">
      <c r="C47" s="6"/>
      <c r="D47" s="6"/>
      <c r="E47" s="6"/>
      <c r="F47" s="6"/>
      <c r="G47" s="6"/>
      <c r="H47" s="6"/>
      <c r="I47" s="9"/>
      <c r="J47" s="9"/>
      <c r="K47" s="6"/>
      <c r="L47" s="10"/>
      <c r="M47" s="10"/>
      <c r="N47" s="10"/>
      <c r="O47" s="10"/>
    </row>
    <row r="49" spans="3:16">
      <c r="C49" s="6"/>
      <c r="D49" s="6"/>
      <c r="E49" s="6"/>
      <c r="F49" s="6"/>
      <c r="G49" s="6"/>
      <c r="H49" s="6"/>
      <c r="I49" s="9"/>
      <c r="J49" s="9"/>
      <c r="K49" s="6"/>
      <c r="L49" s="10"/>
      <c r="M49" s="10"/>
      <c r="N49" s="10"/>
      <c r="O49" s="10"/>
    </row>
    <row r="52" spans="3:16" ht="18.75" customHeight="1"/>
    <row r="53" spans="3:16">
      <c r="P53" s="6"/>
    </row>
  </sheetData>
  <pageMargins left="0" right="0" top="0" bottom="0" header="0" footer="0"/>
  <pageSetup paperSize="9" scale="86" fitToHeight="0" orientation="landscape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1"/>
  <sheetViews>
    <sheetView zoomScaleNormal="100" zoomScaleSheetLayoutView="100" zoomScalePageLayoutView="165" workbookViewId="0">
      <selection activeCell="I18" sqref="I18"/>
    </sheetView>
  </sheetViews>
  <sheetFormatPr defaultColWidth="11.5546875" defaultRowHeight="15"/>
  <cols>
    <col min="1" max="1" width="31.44140625" style="23" customWidth="1"/>
    <col min="2" max="6" width="8.77734375" style="23" customWidth="1"/>
    <col min="7" max="7" width="4.33203125" style="23" customWidth="1"/>
    <col min="8" max="10" width="11.5546875" style="23"/>
    <col min="11" max="11" width="17.6640625" style="23" customWidth="1"/>
    <col min="12" max="16384" width="11.5546875" style="23"/>
  </cols>
  <sheetData>
    <row r="1" spans="1:6" ht="24" customHeight="1">
      <c r="A1" s="46" t="s">
        <v>29</v>
      </c>
      <c r="B1" s="46"/>
      <c r="C1" s="46"/>
      <c r="D1" s="40"/>
      <c r="E1" s="40"/>
      <c r="F1" s="40"/>
    </row>
    <row r="2" spans="1:6" ht="24" customHeight="1" thickBot="1">
      <c r="A2" s="47" t="s">
        <v>5</v>
      </c>
      <c r="B2" s="73">
        <v>2020</v>
      </c>
      <c r="C2" s="73">
        <v>2019</v>
      </c>
      <c r="D2" s="73">
        <v>2018</v>
      </c>
      <c r="E2" s="73">
        <v>2017</v>
      </c>
      <c r="F2" s="73">
        <v>2016</v>
      </c>
    </row>
    <row r="3" spans="1:6" ht="24" customHeight="1">
      <c r="A3" s="45" t="s">
        <v>30</v>
      </c>
      <c r="B3" s="41">
        <v>10521</v>
      </c>
      <c r="C3" s="41">
        <v>18235</v>
      </c>
      <c r="D3" s="41">
        <v>19260</v>
      </c>
      <c r="E3" s="41">
        <v>19766</v>
      </c>
      <c r="F3" s="41">
        <v>16643</v>
      </c>
    </row>
    <row r="4" spans="1:6" ht="24" customHeight="1">
      <c r="A4" s="49" t="s">
        <v>31</v>
      </c>
      <c r="B4" s="77">
        <v>5.0999999999999997E-2</v>
      </c>
      <c r="C4" s="77">
        <v>9.6000000000000002E-2</v>
      </c>
      <c r="D4" s="77">
        <v>0.111</v>
      </c>
      <c r="E4" s="77">
        <v>0.11</v>
      </c>
      <c r="F4" s="77">
        <v>8.6999999999999994E-2</v>
      </c>
    </row>
    <row r="5" spans="1:6" ht="24" customHeight="1">
      <c r="A5" s="49" t="s">
        <v>32</v>
      </c>
      <c r="B5" s="77">
        <v>4.2999999999999997E-2</v>
      </c>
      <c r="C5" s="77">
        <v>7.4999999999999997E-2</v>
      </c>
      <c r="D5" s="77">
        <v>8.2000000000000003E-2</v>
      </c>
      <c r="E5" s="77">
        <v>8.2000000000000003E-2</v>
      </c>
      <c r="F5" s="77">
        <v>6.6000000000000003E-2</v>
      </c>
    </row>
    <row r="6" spans="1:6" ht="24" customHeight="1">
      <c r="A6" s="49" t="s">
        <v>74</v>
      </c>
      <c r="B6" s="77">
        <v>7.0000000000000001E-3</v>
      </c>
      <c r="C6" s="77">
        <v>1.2999999999999999E-2</v>
      </c>
      <c r="D6" s="77">
        <v>1.4999999999999999E-2</v>
      </c>
      <c r="E6" s="77">
        <v>1.7000000000000001E-2</v>
      </c>
      <c r="F6" s="77">
        <v>1.4999999999999999E-2</v>
      </c>
    </row>
    <row r="7" spans="1:6" ht="24" customHeight="1">
      <c r="A7" s="49" t="s">
        <v>173</v>
      </c>
      <c r="B7" s="77">
        <v>0.47399999999999998</v>
      </c>
      <c r="C7" s="77">
        <v>0.42599999999999999</v>
      </c>
      <c r="D7" s="77">
        <v>0.45500000000000002</v>
      </c>
      <c r="E7" s="77">
        <v>0.46100000000000002</v>
      </c>
      <c r="F7" s="77">
        <v>0.48399999999999999</v>
      </c>
    </row>
    <row r="8" spans="1:6" ht="24" customHeight="1">
      <c r="A8" s="49" t="s">
        <v>160</v>
      </c>
      <c r="B8" s="77">
        <v>1.6E-2</v>
      </c>
      <c r="C8" s="77">
        <v>1.7000000000000001E-2</v>
      </c>
      <c r="D8" s="77">
        <v>1.9E-2</v>
      </c>
      <c r="E8" s="77">
        <v>0.02</v>
      </c>
      <c r="F8" s="77">
        <v>2.1000000000000001E-2</v>
      </c>
    </row>
    <row r="9" spans="1:6" ht="24" customHeight="1">
      <c r="A9" s="49" t="s">
        <v>6</v>
      </c>
      <c r="B9" s="50">
        <v>38074</v>
      </c>
      <c r="C9" s="50">
        <v>39670</v>
      </c>
      <c r="D9" s="50">
        <v>40814</v>
      </c>
      <c r="E9" s="50">
        <v>36271</v>
      </c>
      <c r="F9" s="50">
        <v>34650</v>
      </c>
    </row>
    <row r="10" spans="1:6" ht="24" customHeight="1">
      <c r="A10" s="49" t="s">
        <v>171</v>
      </c>
      <c r="B10" s="77">
        <v>2.5000000000000001E-2</v>
      </c>
      <c r="C10" s="77">
        <v>2.8000000000000001E-2</v>
      </c>
      <c r="D10" s="77">
        <v>3.2000000000000001E-2</v>
      </c>
      <c r="E10" s="77">
        <v>3.1E-2</v>
      </c>
      <c r="F10" s="77">
        <v>3.1E-2</v>
      </c>
    </row>
    <row r="11" spans="1:6" ht="24" customHeight="1">
      <c r="A11" s="49" t="s">
        <v>36</v>
      </c>
      <c r="B11" s="78">
        <v>0.45</v>
      </c>
      <c r="C11" s="78">
        <v>0.77</v>
      </c>
      <c r="D11" s="78">
        <v>0.81</v>
      </c>
      <c r="E11" s="78">
        <v>0.84</v>
      </c>
      <c r="F11" s="78">
        <v>0.7</v>
      </c>
    </row>
    <row r="12" spans="1:6" ht="24" customHeight="1">
      <c r="A12" s="49" t="s">
        <v>100</v>
      </c>
      <c r="B12" s="77">
        <v>0.251</v>
      </c>
      <c r="C12" s="77">
        <v>0.25800000000000001</v>
      </c>
      <c r="D12" s="77">
        <v>0.249</v>
      </c>
      <c r="E12" s="77">
        <v>0.26700000000000002</v>
      </c>
      <c r="F12" s="77">
        <v>0.30199999999999999</v>
      </c>
    </row>
    <row r="13" spans="1:6" ht="24" customHeight="1">
      <c r="A13" s="49" t="s">
        <v>35</v>
      </c>
      <c r="B13" s="50">
        <v>1564177</v>
      </c>
      <c r="C13" s="50">
        <v>1426328</v>
      </c>
      <c r="D13" s="50">
        <v>1326041</v>
      </c>
      <c r="E13" s="50">
        <v>1192870</v>
      </c>
      <c r="F13" s="50">
        <v>1111157</v>
      </c>
    </row>
    <row r="14" spans="1:6" ht="24" customHeight="1">
      <c r="A14" s="49" t="s">
        <v>104</v>
      </c>
      <c r="B14" s="77">
        <v>1.605</v>
      </c>
      <c r="C14" s="77">
        <v>1.611</v>
      </c>
      <c r="D14" s="77">
        <v>1.536</v>
      </c>
      <c r="E14" s="77">
        <v>1.53</v>
      </c>
      <c r="F14" s="77">
        <v>1.4470000000000001</v>
      </c>
    </row>
    <row r="15" spans="1:6" ht="24" customHeight="1">
      <c r="A15" s="49" t="s">
        <v>118</v>
      </c>
      <c r="B15" s="79">
        <v>1.54</v>
      </c>
      <c r="C15" s="79">
        <v>1.61</v>
      </c>
      <c r="D15" s="79">
        <v>1.58</v>
      </c>
      <c r="E15" s="79">
        <v>1.57</v>
      </c>
      <c r="F15" s="79">
        <v>1.28</v>
      </c>
    </row>
    <row r="16" spans="1:6" ht="24" customHeight="1">
      <c r="A16" s="49" t="s">
        <v>34</v>
      </c>
      <c r="B16" s="79">
        <v>4.24</v>
      </c>
      <c r="C16" s="79">
        <v>7.69</v>
      </c>
      <c r="D16" s="79">
        <v>5.34</v>
      </c>
      <c r="E16" s="79">
        <v>9.31</v>
      </c>
      <c r="F16" s="79">
        <v>7.43</v>
      </c>
    </row>
    <row r="17" spans="1:6" ht="24" customHeight="1">
      <c r="A17" s="49" t="s">
        <v>33</v>
      </c>
      <c r="B17" s="79">
        <v>1.32</v>
      </c>
      <c r="C17" s="79">
        <v>1.43</v>
      </c>
      <c r="D17" s="79">
        <v>1.66</v>
      </c>
      <c r="E17" s="79">
        <v>1.79</v>
      </c>
      <c r="F17" s="79">
        <v>1.54</v>
      </c>
    </row>
    <row r="18" spans="1:6" ht="24" customHeight="1">
      <c r="A18" s="49" t="s">
        <v>176</v>
      </c>
      <c r="B18" s="50">
        <v>878</v>
      </c>
      <c r="C18" s="50">
        <v>893</v>
      </c>
      <c r="D18" s="50">
        <v>919</v>
      </c>
      <c r="E18" s="50">
        <v>997</v>
      </c>
      <c r="F18" s="50">
        <v>1012</v>
      </c>
    </row>
    <row r="19" spans="1:6" ht="24" customHeight="1">
      <c r="A19" s="49" t="s">
        <v>37</v>
      </c>
      <c r="B19" s="78">
        <v>0</v>
      </c>
      <c r="C19" s="78">
        <v>0.42</v>
      </c>
      <c r="D19" s="78">
        <v>1.05</v>
      </c>
      <c r="E19" s="78">
        <v>1.05</v>
      </c>
      <c r="F19" s="78">
        <v>1.2</v>
      </c>
    </row>
    <row r="20" spans="1:6" ht="9" customHeight="1"/>
    <row r="21" spans="1:6">
      <c r="A21" s="29" t="s">
        <v>101</v>
      </c>
      <c r="B21" s="29"/>
      <c r="C21" s="29"/>
    </row>
    <row r="22" spans="1:6">
      <c r="A22" s="29" t="s">
        <v>172</v>
      </c>
      <c r="B22" s="29"/>
      <c r="C22" s="29"/>
    </row>
    <row r="23" spans="1:6">
      <c r="A23" s="29"/>
      <c r="B23" s="29"/>
      <c r="C23" s="29"/>
      <c r="D23" s="30"/>
      <c r="E23" s="30"/>
      <c r="F23" s="30"/>
    </row>
    <row r="24" spans="1:6">
      <c r="A24" s="29"/>
      <c r="B24" s="29"/>
      <c r="C24" s="29"/>
      <c r="D24" s="30"/>
      <c r="E24" s="30"/>
      <c r="F24" s="30"/>
    </row>
    <row r="25" spans="1:6" ht="9" customHeight="1" thickBot="1"/>
    <row r="26" spans="1:6" ht="24" customHeight="1" thickBot="1">
      <c r="A26" s="20" t="s">
        <v>3</v>
      </c>
      <c r="B26" s="26"/>
      <c r="C26" s="26"/>
    </row>
    <row r="31" spans="1:6" ht="41.25" customHeight="1"/>
  </sheetData>
  <hyperlinks>
    <hyperlink ref="A26" location="Efnisyfirlit!Print_Area" display="Aftur í efnisyfirlit"/>
  </hyperlinks>
  <pageMargins left="0.70866141732283472" right="0.19685039370078741" top="0.74803149606299213" bottom="0.15748031496062992" header="0.31496062992125984" footer="0.19685039370078741"/>
  <pageSetup paperSize="9" scale="90" orientation="landscape" r:id="rId1"/>
  <headerFooter scaleWithDoc="0"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29"/>
  <sheetViews>
    <sheetView zoomScaleNormal="100" zoomScaleSheetLayoutView="100" zoomScalePageLayoutView="165" workbookViewId="0">
      <selection activeCell="G26" sqref="G26"/>
    </sheetView>
  </sheetViews>
  <sheetFormatPr defaultColWidth="11.5546875" defaultRowHeight="15"/>
  <cols>
    <col min="1" max="1" width="31.21875" style="23" customWidth="1"/>
    <col min="2" max="2" width="9.109375" style="23" customWidth="1"/>
    <col min="3" max="3" width="9.21875" style="23" customWidth="1"/>
    <col min="4" max="4" width="9.44140625" style="23" customWidth="1"/>
    <col min="5" max="10" width="8.21875" style="23" customWidth="1"/>
    <col min="11" max="12" width="8.109375" style="23" customWidth="1"/>
    <col min="13" max="16384" width="11.5546875" style="23"/>
  </cols>
  <sheetData>
    <row r="1" spans="1:22" ht="24" customHeight="1">
      <c r="A1" s="46" t="s">
        <v>29</v>
      </c>
      <c r="B1" s="46"/>
      <c r="C1" s="46"/>
      <c r="D1" s="40"/>
      <c r="E1" s="40"/>
      <c r="F1" s="40"/>
      <c r="G1" s="40"/>
      <c r="H1" s="40"/>
      <c r="I1" s="46"/>
      <c r="J1" s="46"/>
      <c r="K1" s="46"/>
      <c r="L1" s="46"/>
    </row>
    <row r="2" spans="1:22" ht="24" customHeight="1" thickBot="1">
      <c r="A2" s="47" t="s">
        <v>5</v>
      </c>
      <c r="B2" s="73" t="s">
        <v>166</v>
      </c>
      <c r="C2" s="73" t="s">
        <v>163</v>
      </c>
      <c r="D2" s="73" t="s">
        <v>162</v>
      </c>
      <c r="E2" s="73" t="s">
        <v>150</v>
      </c>
      <c r="F2" s="73" t="s">
        <v>137</v>
      </c>
      <c r="G2" s="73" t="s">
        <v>131</v>
      </c>
      <c r="H2" s="73" t="s">
        <v>130</v>
      </c>
      <c r="I2" s="73" t="s">
        <v>129</v>
      </c>
      <c r="J2" s="73" t="s">
        <v>127</v>
      </c>
      <c r="K2" s="73" t="s">
        <v>125</v>
      </c>
      <c r="L2" s="73" t="s">
        <v>124</v>
      </c>
    </row>
    <row r="3" spans="1:22" ht="24" customHeight="1">
      <c r="A3" s="45" t="s">
        <v>159</v>
      </c>
      <c r="B3" s="41">
        <v>9822</v>
      </c>
      <c r="C3" s="41">
        <v>3986</v>
      </c>
      <c r="D3" s="41">
        <v>341</v>
      </c>
      <c r="E3" s="41">
        <v>-3628</v>
      </c>
      <c r="F3" s="41">
        <v>3875</v>
      </c>
      <c r="G3" s="41">
        <v>3247</v>
      </c>
      <c r="H3" s="41">
        <v>4329</v>
      </c>
      <c r="I3" s="41">
        <v>6784</v>
      </c>
      <c r="J3" s="41">
        <v>3867</v>
      </c>
      <c r="K3" s="41">
        <v>3780</v>
      </c>
      <c r="L3" s="41">
        <v>3511</v>
      </c>
      <c r="N3" s="29"/>
    </row>
    <row r="4" spans="1:22" ht="24" customHeight="1">
      <c r="A4" s="49" t="s">
        <v>75</v>
      </c>
      <c r="B4" s="77">
        <v>0.17799999999999999</v>
      </c>
      <c r="C4" s="77">
        <v>8.5000000000000006E-2</v>
      </c>
      <c r="D4" s="77">
        <v>-8.9999999999999993E-3</v>
      </c>
      <c r="E4" s="77">
        <v>-5.3999999999999999E-2</v>
      </c>
      <c r="F4" s="77">
        <v>0.08</v>
      </c>
      <c r="G4" s="77">
        <v>0.08</v>
      </c>
      <c r="H4" s="77">
        <v>9.5000000000000001E-2</v>
      </c>
      <c r="I4" s="77">
        <v>0.129</v>
      </c>
      <c r="J4" s="77">
        <v>9.4E-2</v>
      </c>
      <c r="K4" s="77">
        <v>9.1999999999999998E-2</v>
      </c>
      <c r="L4" s="77">
        <v>8.8999999999999996E-2</v>
      </c>
      <c r="N4" s="29"/>
    </row>
    <row r="5" spans="1:22" ht="24" customHeight="1">
      <c r="A5" s="49" t="s">
        <v>32</v>
      </c>
      <c r="B5" s="77">
        <v>0.155</v>
      </c>
      <c r="C5" s="77">
        <v>6.5000000000000002E-2</v>
      </c>
      <c r="D5" s="77">
        <v>6.0000000000000001E-3</v>
      </c>
      <c r="E5" s="77">
        <v>-5.8999999999999997E-2</v>
      </c>
      <c r="F5" s="77">
        <v>6.3E-2</v>
      </c>
      <c r="G5" s="77">
        <v>5.3999999999999999E-2</v>
      </c>
      <c r="H5" s="77">
        <v>7.0999999999999994E-2</v>
      </c>
      <c r="I5" s="77">
        <v>0.112</v>
      </c>
      <c r="J5" s="77">
        <v>6.5000000000000002E-2</v>
      </c>
      <c r="K5" s="77">
        <v>6.5000000000000002E-2</v>
      </c>
      <c r="L5" s="77">
        <v>6.0999999999999999E-2</v>
      </c>
      <c r="N5" s="29"/>
    </row>
    <row r="6" spans="1:22" ht="24" customHeight="1">
      <c r="A6" s="49" t="s">
        <v>74</v>
      </c>
      <c r="B6" s="77">
        <v>2.5000000000000001E-2</v>
      </c>
      <c r="C6" s="77">
        <v>0.01</v>
      </c>
      <c r="D6" s="77">
        <v>1E-3</v>
      </c>
      <c r="E6" s="77">
        <v>-0.01</v>
      </c>
      <c r="F6" s="77">
        <v>1.0999999999999999E-2</v>
      </c>
      <c r="G6" s="77">
        <v>8.9999999999999993E-3</v>
      </c>
      <c r="H6" s="77">
        <v>1.2E-2</v>
      </c>
      <c r="I6" s="77">
        <v>0.02</v>
      </c>
      <c r="J6" s="77">
        <v>1.2E-2</v>
      </c>
      <c r="K6" s="77">
        <v>1.2E-2</v>
      </c>
      <c r="L6" s="77">
        <v>1.0999999999999999E-2</v>
      </c>
      <c r="N6" s="29"/>
    </row>
    <row r="7" spans="1:22" ht="24" customHeight="1">
      <c r="A7" s="49" t="s">
        <v>173</v>
      </c>
      <c r="B7" s="77">
        <v>0.38800000000000001</v>
      </c>
      <c r="C7" s="77">
        <v>0.46600000000000003</v>
      </c>
      <c r="D7" s="77">
        <v>0.42699999999999999</v>
      </c>
      <c r="E7" s="77">
        <v>0.77800000000000002</v>
      </c>
      <c r="F7" s="77">
        <v>0.46200000000000002</v>
      </c>
      <c r="G7" s="77">
        <v>0.439</v>
      </c>
      <c r="H7" s="77">
        <v>0.42299999999999999</v>
      </c>
      <c r="I7" s="77">
        <v>0.38700000000000001</v>
      </c>
      <c r="J7" s="77">
        <v>0.47299999999999998</v>
      </c>
      <c r="K7" s="77">
        <v>0.45900000000000002</v>
      </c>
      <c r="L7" s="77">
        <v>0.53600000000000003</v>
      </c>
      <c r="N7" s="29"/>
    </row>
    <row r="8" spans="1:22" ht="24" customHeight="1">
      <c r="A8" s="49" t="s">
        <v>160</v>
      </c>
      <c r="B8" s="77">
        <v>1.6E-2</v>
      </c>
      <c r="C8" s="77">
        <v>1.2999999999999999E-2</v>
      </c>
      <c r="D8" s="77">
        <v>1.6E-2</v>
      </c>
      <c r="E8" s="77">
        <v>1.7000000000000001E-2</v>
      </c>
      <c r="F8" s="77">
        <v>1.7999999999999999E-2</v>
      </c>
      <c r="G8" s="77">
        <v>1.4999999999999999E-2</v>
      </c>
      <c r="H8" s="77">
        <v>1.7000000000000001E-2</v>
      </c>
      <c r="I8" s="77">
        <v>1.7999999999999999E-2</v>
      </c>
      <c r="J8" s="77">
        <v>1.9E-2</v>
      </c>
      <c r="K8" s="77">
        <v>1.7000000000000001E-2</v>
      </c>
      <c r="L8" s="77">
        <v>0.02</v>
      </c>
      <c r="N8" s="29"/>
    </row>
    <row r="9" spans="1:22" ht="24" customHeight="1">
      <c r="A9" s="49" t="s">
        <v>6</v>
      </c>
      <c r="B9" s="50">
        <v>9694</v>
      </c>
      <c r="C9" s="50">
        <v>9441</v>
      </c>
      <c r="D9" s="50">
        <v>9512</v>
      </c>
      <c r="E9" s="50">
        <v>9427</v>
      </c>
      <c r="F9" s="50">
        <v>9580</v>
      </c>
      <c r="G9" s="50">
        <v>9631</v>
      </c>
      <c r="H9" s="50">
        <v>10214</v>
      </c>
      <c r="I9" s="50">
        <v>10245</v>
      </c>
      <c r="J9" s="50">
        <v>10968</v>
      </c>
      <c r="K9" s="50">
        <v>10370</v>
      </c>
      <c r="L9" s="50">
        <v>9835</v>
      </c>
      <c r="N9" s="29"/>
    </row>
    <row r="10" spans="1:22" ht="24" customHeight="1">
      <c r="A10" s="49" t="s">
        <v>171</v>
      </c>
      <c r="B10" s="77">
        <v>2.4E-2</v>
      </c>
      <c r="C10" s="77">
        <v>2.4E-2</v>
      </c>
      <c r="D10" s="77">
        <v>2.5000000000000001E-2</v>
      </c>
      <c r="E10" s="77">
        <v>2.5999999999999999E-2</v>
      </c>
      <c r="F10" s="77">
        <v>2.7E-2</v>
      </c>
      <c r="G10" s="77">
        <v>2.7E-2</v>
      </c>
      <c r="H10" s="77">
        <v>2.9000000000000001E-2</v>
      </c>
      <c r="I10" s="77">
        <v>0.03</v>
      </c>
      <c r="J10" s="77">
        <v>3.3000000000000002E-2</v>
      </c>
      <c r="K10" s="77">
        <v>3.2000000000000001E-2</v>
      </c>
      <c r="L10" s="77">
        <v>3.2000000000000001E-2</v>
      </c>
      <c r="N10" s="29"/>
    </row>
    <row r="11" spans="1:22" ht="24" customHeight="1">
      <c r="A11" s="49" t="s">
        <v>133</v>
      </c>
      <c r="B11" s="77">
        <v>0.251</v>
      </c>
      <c r="C11" s="77">
        <v>0.247</v>
      </c>
      <c r="D11" s="77">
        <v>0.249</v>
      </c>
      <c r="E11" s="77">
        <v>0.248</v>
      </c>
      <c r="F11" s="77">
        <v>0.25800000000000001</v>
      </c>
      <c r="G11" s="77">
        <v>0.23599999999999999</v>
      </c>
      <c r="H11" s="77">
        <v>0.23699999999999999</v>
      </c>
      <c r="I11" s="77">
        <v>0.23799999999999999</v>
      </c>
      <c r="J11" s="77">
        <v>0.249</v>
      </c>
      <c r="K11" s="77">
        <v>0.248</v>
      </c>
      <c r="L11" s="77">
        <v>0.24099999999999999</v>
      </c>
      <c r="N11" s="29"/>
    </row>
    <row r="12" spans="1:22" ht="24" customHeight="1">
      <c r="A12" s="49" t="s">
        <v>35</v>
      </c>
      <c r="B12" s="50">
        <v>1564177</v>
      </c>
      <c r="C12" s="50">
        <v>1610265</v>
      </c>
      <c r="D12" s="50">
        <v>1501110</v>
      </c>
      <c r="E12" s="50">
        <v>1523188</v>
      </c>
      <c r="F12" s="50">
        <v>1426328</v>
      </c>
      <c r="G12" s="50">
        <v>1415262</v>
      </c>
      <c r="H12" s="50">
        <v>1402835</v>
      </c>
      <c r="I12" s="50">
        <v>1379298</v>
      </c>
      <c r="J12" s="50">
        <v>1326041</v>
      </c>
      <c r="K12" s="50">
        <v>1317205</v>
      </c>
      <c r="L12" s="50">
        <v>1249853</v>
      </c>
      <c r="N12" s="29"/>
    </row>
    <row r="13" spans="1:22" ht="24" customHeight="1">
      <c r="A13" s="49" t="s">
        <v>104</v>
      </c>
      <c r="B13" s="77">
        <v>1.605</v>
      </c>
      <c r="C13" s="77">
        <v>1.5429999999999999</v>
      </c>
      <c r="D13" s="77">
        <v>1.579</v>
      </c>
      <c r="E13" s="77">
        <v>1.577</v>
      </c>
      <c r="F13" s="77">
        <v>1.611</v>
      </c>
      <c r="G13" s="77">
        <v>1.615</v>
      </c>
      <c r="H13" s="77">
        <v>1.62</v>
      </c>
      <c r="I13" s="77">
        <v>1.5760000000000001</v>
      </c>
      <c r="J13" s="77">
        <v>1.536</v>
      </c>
      <c r="K13" s="77">
        <v>1.4990000000000001</v>
      </c>
      <c r="L13" s="77">
        <v>1.5109999999999999</v>
      </c>
      <c r="N13" s="29"/>
    </row>
    <row r="14" spans="1:22" s="31" customFormat="1" ht="24" customHeight="1">
      <c r="A14" s="49" t="s">
        <v>118</v>
      </c>
      <c r="B14" s="79">
        <v>1.54</v>
      </c>
      <c r="C14" s="79">
        <v>1.86</v>
      </c>
      <c r="D14" s="79">
        <v>1.91</v>
      </c>
      <c r="E14" s="79">
        <v>1.96</v>
      </c>
      <c r="F14" s="79">
        <v>1.61</v>
      </c>
      <c r="G14" s="79">
        <v>1.86</v>
      </c>
      <c r="H14" s="79">
        <v>1.74</v>
      </c>
      <c r="I14" s="79">
        <v>2.4300000000000002</v>
      </c>
      <c r="J14" s="79">
        <v>1.58</v>
      </c>
      <c r="K14" s="79">
        <v>1.54</v>
      </c>
      <c r="L14" s="79">
        <v>1.64</v>
      </c>
      <c r="N14" s="29"/>
      <c r="O14" s="23"/>
      <c r="P14" s="23"/>
      <c r="Q14" s="23"/>
      <c r="R14" s="23"/>
      <c r="S14" s="23"/>
      <c r="T14" s="23"/>
      <c r="U14" s="23"/>
      <c r="V14" s="23"/>
    </row>
    <row r="15" spans="1:22" ht="24" customHeight="1">
      <c r="A15" s="49" t="s">
        <v>34</v>
      </c>
      <c r="B15" s="79">
        <v>4.24</v>
      </c>
      <c r="C15" s="79">
        <v>3.79</v>
      </c>
      <c r="D15" s="79">
        <v>4.76</v>
      </c>
      <c r="E15" s="79">
        <v>4.8899999999999997</v>
      </c>
      <c r="F15" s="79">
        <v>7.69</v>
      </c>
      <c r="G15" s="79">
        <v>5.77</v>
      </c>
      <c r="H15" s="79">
        <v>5.55</v>
      </c>
      <c r="I15" s="79">
        <v>4.34</v>
      </c>
      <c r="J15" s="79">
        <v>5.34</v>
      </c>
      <c r="K15" s="79">
        <v>3.92</v>
      </c>
      <c r="L15" s="79">
        <v>7.43</v>
      </c>
      <c r="N15" s="29"/>
    </row>
    <row r="16" spans="1:22" ht="24" customHeight="1">
      <c r="A16" s="49" t="s">
        <v>33</v>
      </c>
      <c r="B16" s="79">
        <v>1.32</v>
      </c>
      <c r="C16" s="79">
        <v>1.1599999999999999</v>
      </c>
      <c r="D16" s="79">
        <v>1.21</v>
      </c>
      <c r="E16" s="79">
        <v>1.27</v>
      </c>
      <c r="F16" s="79">
        <v>1.43</v>
      </c>
      <c r="G16" s="79">
        <v>1.58</v>
      </c>
      <c r="H16" s="79">
        <v>1.64</v>
      </c>
      <c r="I16" s="79">
        <v>1.65</v>
      </c>
      <c r="J16" s="79">
        <v>1.66</v>
      </c>
      <c r="K16" s="79">
        <v>1.68</v>
      </c>
      <c r="L16" s="79">
        <v>1.65</v>
      </c>
      <c r="N16" s="29"/>
    </row>
    <row r="17" spans="1:14" ht="24" customHeight="1">
      <c r="A17" s="49" t="s">
        <v>183</v>
      </c>
      <c r="B17" s="50">
        <v>878</v>
      </c>
      <c r="C17" s="50">
        <v>884</v>
      </c>
      <c r="D17" s="50">
        <v>872</v>
      </c>
      <c r="E17" s="50">
        <v>886</v>
      </c>
      <c r="F17" s="50">
        <v>893</v>
      </c>
      <c r="G17" s="50">
        <v>903</v>
      </c>
      <c r="H17" s="50">
        <v>903</v>
      </c>
      <c r="I17" s="50">
        <v>922</v>
      </c>
      <c r="J17" s="50">
        <v>919</v>
      </c>
      <c r="K17" s="50">
        <v>948</v>
      </c>
      <c r="L17" s="50">
        <v>955</v>
      </c>
      <c r="N17" s="29"/>
    </row>
    <row r="18" spans="1:14" ht="7.5" customHeight="1">
      <c r="N18" s="29"/>
    </row>
    <row r="19" spans="1:14" ht="6" customHeight="1">
      <c r="N19" s="29"/>
    </row>
    <row r="20" spans="1:14">
      <c r="A20" s="29" t="s">
        <v>101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9"/>
    </row>
    <row r="21" spans="1:14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4">
      <c r="A23" s="29" t="s">
        <v>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4" ht="9" customHeight="1" thickBot="1"/>
    <row r="25" spans="1:14" ht="24" customHeight="1" thickBot="1">
      <c r="A25" s="20" t="s">
        <v>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4" ht="24" customHeight="1"/>
    <row r="27" spans="1:14" ht="24" customHeight="1"/>
    <row r="29" spans="1:14" ht="41.25" customHeight="1"/>
  </sheetData>
  <hyperlinks>
    <hyperlink ref="A25" location="Efnisyfirlit!Print_Area" display="Aftur í efnisyfirlit"/>
  </hyperlinks>
  <pageMargins left="0.70866141732283472" right="0.19685039370078741" top="0.74803149606299213" bottom="0.39370078740157483" header="0.31496062992125984" footer="0.19685039370078741"/>
  <pageSetup paperSize="9" scale="84" orientation="landscape" r:id="rId1"/>
  <headerFooter scaleWithDoc="0" alignWithMargins="0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zoomScaleNormal="100" zoomScaleSheetLayoutView="100" zoomScalePageLayoutView="128" workbookViewId="0">
      <selection activeCell="F18" sqref="F18"/>
    </sheetView>
  </sheetViews>
  <sheetFormatPr defaultColWidth="11.5546875" defaultRowHeight="15"/>
  <cols>
    <col min="1" max="1" width="28.6640625" style="23" customWidth="1"/>
    <col min="2" max="14" width="11.5546875" style="23"/>
    <col min="15" max="15" width="17.6640625" style="23" customWidth="1"/>
    <col min="16" max="16384" width="11.5546875" style="23"/>
  </cols>
  <sheetData>
    <row r="1" spans="1:8" ht="24" customHeight="1">
      <c r="A1" s="80" t="s">
        <v>168</v>
      </c>
      <c r="B1" s="81" t="s">
        <v>59</v>
      </c>
      <c r="C1" s="66"/>
      <c r="D1" s="66"/>
      <c r="E1" s="66"/>
      <c r="F1" s="66"/>
      <c r="G1" s="81" t="s">
        <v>57</v>
      </c>
      <c r="H1" s="66"/>
    </row>
    <row r="2" spans="1:8" ht="24" customHeight="1" thickBot="1">
      <c r="A2" s="47" t="s">
        <v>5</v>
      </c>
      <c r="B2" s="73" t="s">
        <v>56</v>
      </c>
      <c r="C2" s="73" t="s">
        <v>41</v>
      </c>
      <c r="D2" s="73" t="s">
        <v>42</v>
      </c>
      <c r="E2" s="73" t="s">
        <v>43</v>
      </c>
      <c r="F2" s="73" t="s">
        <v>44</v>
      </c>
      <c r="G2" s="73" t="s">
        <v>58</v>
      </c>
      <c r="H2" s="73" t="s">
        <v>22</v>
      </c>
    </row>
    <row r="3" spans="1:8" ht="24" customHeight="1">
      <c r="A3" s="150" t="s">
        <v>6</v>
      </c>
      <c r="B3" s="41">
        <v>17299</v>
      </c>
      <c r="C3" s="41">
        <v>18694</v>
      </c>
      <c r="D3" s="43">
        <v>323</v>
      </c>
      <c r="E3" s="41">
        <v>1784</v>
      </c>
      <c r="F3" s="43">
        <v>-26</v>
      </c>
      <c r="G3" s="43">
        <v>0</v>
      </c>
      <c r="H3" s="41">
        <v>38074</v>
      </c>
    </row>
    <row r="4" spans="1:8" ht="24" customHeight="1">
      <c r="A4" s="151" t="s">
        <v>7</v>
      </c>
      <c r="B4" s="50">
        <v>3164</v>
      </c>
      <c r="C4" s="50">
        <v>880</v>
      </c>
      <c r="D4" s="50">
        <v>4272</v>
      </c>
      <c r="E4" s="50">
        <v>-460</v>
      </c>
      <c r="F4" s="50">
        <v>40</v>
      </c>
      <c r="G4" s="50">
        <v>-258</v>
      </c>
      <c r="H4" s="50">
        <v>7638</v>
      </c>
    </row>
    <row r="5" spans="1:8" ht="24" customHeight="1">
      <c r="A5" s="151" t="s">
        <v>72</v>
      </c>
      <c r="B5" s="50">
        <v>-2090</v>
      </c>
      <c r="C5" s="50">
        <v>-10040</v>
      </c>
      <c r="D5" s="50">
        <v>0</v>
      </c>
      <c r="E5" s="50">
        <v>111</v>
      </c>
      <c r="F5" s="50">
        <v>-1</v>
      </c>
      <c r="G5" s="50">
        <v>0</v>
      </c>
      <c r="H5" s="50">
        <v>-12020</v>
      </c>
    </row>
    <row r="6" spans="1:8" ht="24" customHeight="1">
      <c r="A6" s="150" t="s">
        <v>71</v>
      </c>
      <c r="B6" s="41">
        <v>857</v>
      </c>
      <c r="C6" s="41">
        <v>-1753</v>
      </c>
      <c r="D6" s="41">
        <v>742</v>
      </c>
      <c r="E6" s="41">
        <v>4709</v>
      </c>
      <c r="F6" s="41">
        <v>27</v>
      </c>
      <c r="G6" s="41">
        <v>-21</v>
      </c>
      <c r="H6" s="41">
        <v>4561</v>
      </c>
    </row>
    <row r="7" spans="1:8" ht="24" customHeight="1">
      <c r="A7" s="152" t="s">
        <v>38</v>
      </c>
      <c r="B7" s="82">
        <f t="shared" ref="B7:H7" si="0">SUM(B3:B6)</f>
        <v>19230</v>
      </c>
      <c r="C7" s="82">
        <f t="shared" si="0"/>
        <v>7781</v>
      </c>
      <c r="D7" s="82">
        <f t="shared" si="0"/>
        <v>5337</v>
      </c>
      <c r="E7" s="82">
        <f t="shared" si="0"/>
        <v>6144</v>
      </c>
      <c r="F7" s="82">
        <f t="shared" si="0"/>
        <v>40</v>
      </c>
      <c r="G7" s="82">
        <f t="shared" si="0"/>
        <v>-279</v>
      </c>
      <c r="H7" s="82">
        <f t="shared" si="0"/>
        <v>38253</v>
      </c>
    </row>
    <row r="8" spans="1:8" ht="24" customHeight="1">
      <c r="A8" s="151" t="s">
        <v>13</v>
      </c>
      <c r="B8" s="50">
        <v>-6740</v>
      </c>
      <c r="C8" s="50">
        <v>-2425</v>
      </c>
      <c r="D8" s="50">
        <v>-2466</v>
      </c>
      <c r="E8" s="50">
        <v>-1080</v>
      </c>
      <c r="F8" s="50">
        <v>-11398</v>
      </c>
      <c r="G8" s="50">
        <v>278</v>
      </c>
      <c r="H8" s="50">
        <v>-23831</v>
      </c>
    </row>
    <row r="9" spans="1:8" ht="24" customHeight="1">
      <c r="A9" s="151" t="s">
        <v>146</v>
      </c>
      <c r="B9" s="50">
        <v>-617</v>
      </c>
      <c r="C9" s="50">
        <v>-570</v>
      </c>
      <c r="D9" s="50">
        <v>-13</v>
      </c>
      <c r="E9" s="50">
        <v>-606</v>
      </c>
      <c r="F9" s="50">
        <v>-9</v>
      </c>
      <c r="G9" s="50">
        <v>0</v>
      </c>
      <c r="H9" s="50">
        <v>-1815</v>
      </c>
    </row>
    <row r="10" spans="1:8" ht="24" customHeight="1">
      <c r="A10" s="151" t="s">
        <v>151</v>
      </c>
      <c r="B10" s="50">
        <v>-4226</v>
      </c>
      <c r="C10" s="50">
        <v>-2650</v>
      </c>
      <c r="D10" s="50">
        <v>-1453</v>
      </c>
      <c r="E10" s="50">
        <v>-778</v>
      </c>
      <c r="F10" s="50">
        <v>9107</v>
      </c>
      <c r="G10" s="50">
        <v>0</v>
      </c>
      <c r="H10" s="50">
        <v>0</v>
      </c>
    </row>
    <row r="11" spans="1:8" ht="24" customHeight="1">
      <c r="A11" s="152" t="s">
        <v>76</v>
      </c>
      <c r="B11" s="82">
        <f>SUM(B7:B10)</f>
        <v>7647</v>
      </c>
      <c r="C11" s="82">
        <f t="shared" ref="C11:H11" si="1">SUM(C7:C10)</f>
        <v>2136</v>
      </c>
      <c r="D11" s="82">
        <f t="shared" si="1"/>
        <v>1405</v>
      </c>
      <c r="E11" s="82">
        <f t="shared" si="1"/>
        <v>3680</v>
      </c>
      <c r="F11" s="82">
        <f t="shared" si="1"/>
        <v>-2260</v>
      </c>
      <c r="G11" s="82">
        <f t="shared" si="1"/>
        <v>-1</v>
      </c>
      <c r="H11" s="82">
        <f t="shared" si="1"/>
        <v>12607</v>
      </c>
    </row>
    <row r="12" spans="1:8" ht="24" customHeight="1">
      <c r="A12" s="151" t="s">
        <v>147</v>
      </c>
      <c r="B12" s="50">
        <v>-1769</v>
      </c>
      <c r="C12" s="50">
        <v>-652</v>
      </c>
      <c r="D12" s="50">
        <v>-36</v>
      </c>
      <c r="E12" s="50">
        <v>-91</v>
      </c>
      <c r="F12" s="50">
        <v>462</v>
      </c>
      <c r="G12" s="50">
        <v>0</v>
      </c>
      <c r="H12" s="50">
        <v>-2086</v>
      </c>
    </row>
    <row r="13" spans="1:8" ht="24" customHeight="1">
      <c r="A13" s="152" t="s">
        <v>152</v>
      </c>
      <c r="B13" s="82">
        <f>SUM(B11:B12)</f>
        <v>5878</v>
      </c>
      <c r="C13" s="82">
        <f t="shared" ref="C13:H13" si="2">SUM(C11:C12)</f>
        <v>1484</v>
      </c>
      <c r="D13" s="82">
        <f t="shared" si="2"/>
        <v>1369</v>
      </c>
      <c r="E13" s="82">
        <f t="shared" si="2"/>
        <v>3589</v>
      </c>
      <c r="F13" s="82">
        <f t="shared" si="2"/>
        <v>-1798</v>
      </c>
      <c r="G13" s="82">
        <f t="shared" si="2"/>
        <v>-1</v>
      </c>
      <c r="H13" s="82">
        <f t="shared" si="2"/>
        <v>10521</v>
      </c>
    </row>
    <row r="14" spans="1:8" ht="24" customHeight="1">
      <c r="A14" s="45"/>
      <c r="B14" s="42"/>
      <c r="C14" s="42"/>
      <c r="D14" s="42"/>
      <c r="E14" s="42"/>
      <c r="F14" s="42"/>
      <c r="G14" s="42"/>
      <c r="H14" s="42"/>
    </row>
    <row r="15" spans="1:8" ht="24" customHeight="1">
      <c r="A15" s="151" t="s">
        <v>35</v>
      </c>
      <c r="B15" s="50">
        <v>571874</v>
      </c>
      <c r="C15" s="50">
        <v>618305</v>
      </c>
      <c r="D15" s="50">
        <v>15472</v>
      </c>
      <c r="E15" s="50">
        <v>610948</v>
      </c>
      <c r="F15" s="50">
        <v>15680</v>
      </c>
      <c r="G15" s="50">
        <v>-268102</v>
      </c>
      <c r="H15" s="50">
        <v>1564177</v>
      </c>
    </row>
    <row r="16" spans="1:8" ht="24" customHeight="1">
      <c r="A16" s="151" t="s">
        <v>39</v>
      </c>
      <c r="B16" s="50">
        <v>532377</v>
      </c>
      <c r="C16" s="50">
        <v>500671</v>
      </c>
      <c r="D16" s="50">
        <v>9987</v>
      </c>
      <c r="E16" s="50">
        <v>515309</v>
      </c>
      <c r="F16" s="50">
        <v>15680</v>
      </c>
      <c r="G16" s="50">
        <v>-268102</v>
      </c>
      <c r="H16" s="50">
        <v>1305922</v>
      </c>
    </row>
    <row r="17" spans="1:8" ht="24" customHeight="1">
      <c r="A17" s="151" t="s">
        <v>40</v>
      </c>
      <c r="B17" s="50">
        <v>39497</v>
      </c>
      <c r="C17" s="50">
        <v>117634</v>
      </c>
      <c r="D17" s="50">
        <v>5485</v>
      </c>
      <c r="E17" s="50">
        <v>95639</v>
      </c>
      <c r="F17" s="76" t="s">
        <v>208</v>
      </c>
      <c r="G17" s="76"/>
      <c r="H17" s="50">
        <v>258255</v>
      </c>
    </row>
    <row r="18" spans="1:8" ht="24" customHeight="1" thickBot="1"/>
    <row r="19" spans="1:8" ht="24" customHeight="1" thickBot="1">
      <c r="A19" s="20" t="s">
        <v>3</v>
      </c>
    </row>
    <row r="20" spans="1:8" ht="24" customHeight="1"/>
    <row r="21" spans="1:8" ht="24" customHeight="1"/>
    <row r="32" spans="1:8" ht="41.25" customHeight="1"/>
  </sheetData>
  <hyperlinks>
    <hyperlink ref="A19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7"/>
  <sheetViews>
    <sheetView zoomScale="80" zoomScaleNormal="80" zoomScaleSheetLayoutView="100" zoomScalePageLayoutView="128" workbookViewId="0">
      <selection activeCell="K11" sqref="K11"/>
    </sheetView>
  </sheetViews>
  <sheetFormatPr defaultColWidth="11.5546875" defaultRowHeight="15"/>
  <cols>
    <col min="1" max="1" width="42.21875" style="23" bestFit="1" customWidth="1"/>
    <col min="2" max="14" width="11.5546875" style="23"/>
    <col min="15" max="15" width="17.6640625" style="23" customWidth="1"/>
    <col min="16" max="16384" width="11.5546875" style="23"/>
  </cols>
  <sheetData>
    <row r="1" spans="1:10" ht="24" customHeight="1">
      <c r="A1" s="32" t="s">
        <v>102</v>
      </c>
      <c r="B1" s="33"/>
      <c r="C1" s="34"/>
      <c r="D1" s="34"/>
      <c r="E1" s="34"/>
      <c r="F1" s="34"/>
      <c r="G1" s="33"/>
      <c r="H1" s="34"/>
    </row>
    <row r="2" spans="1:10" ht="8.25" customHeight="1">
      <c r="A2" s="35"/>
      <c r="B2" s="36"/>
      <c r="C2" s="36"/>
      <c r="D2" s="36"/>
      <c r="E2" s="36"/>
      <c r="F2" s="36"/>
      <c r="G2" s="36"/>
      <c r="H2" s="36"/>
    </row>
    <row r="3" spans="1:10" ht="7.5" customHeight="1"/>
    <row r="4" spans="1:10" ht="24" customHeight="1" thickBot="1">
      <c r="A4" s="83" t="s">
        <v>102</v>
      </c>
      <c r="B4" s="83" t="s">
        <v>103</v>
      </c>
      <c r="C4" s="84"/>
      <c r="D4" s="84"/>
      <c r="E4" s="84"/>
      <c r="F4" s="85"/>
      <c r="G4" s="85"/>
      <c r="H4" s="85"/>
    </row>
    <row r="5" spans="1:10" ht="28.5" customHeight="1">
      <c r="A5" s="38" t="s">
        <v>31</v>
      </c>
      <c r="B5" s="38" t="s">
        <v>178</v>
      </c>
      <c r="C5" s="38"/>
      <c r="D5" s="38"/>
      <c r="E5" s="38"/>
      <c r="F5" s="38"/>
      <c r="G5" s="38"/>
      <c r="H5" s="38"/>
    </row>
    <row r="6" spans="1:10" ht="28.5" customHeight="1">
      <c r="A6" s="86" t="s">
        <v>32</v>
      </c>
      <c r="B6" s="86" t="s">
        <v>179</v>
      </c>
      <c r="C6" s="86"/>
      <c r="D6" s="86"/>
      <c r="E6" s="86"/>
      <c r="F6" s="86"/>
      <c r="G6" s="86"/>
      <c r="H6" s="86"/>
    </row>
    <row r="7" spans="1:10" ht="28.5" customHeight="1">
      <c r="A7" s="86" t="s">
        <v>170</v>
      </c>
      <c r="B7" s="86" t="s">
        <v>153</v>
      </c>
      <c r="C7" s="86"/>
      <c r="D7" s="86"/>
      <c r="E7" s="86"/>
      <c r="F7" s="86"/>
      <c r="G7" s="86"/>
      <c r="H7" s="86"/>
      <c r="I7" s="39"/>
      <c r="J7" s="40"/>
    </row>
    <row r="8" spans="1:10" ht="30.75" customHeight="1">
      <c r="A8" s="87" t="s">
        <v>143</v>
      </c>
      <c r="B8" s="86" t="s">
        <v>154</v>
      </c>
      <c r="C8" s="86"/>
      <c r="D8" s="86"/>
      <c r="E8" s="86"/>
      <c r="F8" s="86"/>
      <c r="G8" s="86"/>
      <c r="H8" s="86"/>
    </row>
    <row r="9" spans="1:10" ht="28.5" customHeight="1">
      <c r="A9" s="86" t="s">
        <v>128</v>
      </c>
      <c r="B9" s="86" t="s">
        <v>180</v>
      </c>
      <c r="C9" s="86"/>
      <c r="D9" s="86"/>
      <c r="E9" s="86"/>
      <c r="F9" s="86"/>
      <c r="G9" s="86"/>
      <c r="H9" s="86"/>
      <c r="I9" s="39"/>
      <c r="J9" s="40"/>
    </row>
    <row r="10" spans="1:10" ht="28.5" customHeight="1">
      <c r="A10" s="86" t="s">
        <v>171</v>
      </c>
      <c r="B10" s="86" t="s">
        <v>174</v>
      </c>
      <c r="C10" s="86"/>
      <c r="D10" s="86"/>
      <c r="E10" s="86"/>
      <c r="F10" s="86"/>
      <c r="G10" s="86"/>
      <c r="H10" s="86"/>
      <c r="I10" s="39"/>
      <c r="J10" s="40"/>
    </row>
    <row r="11" spans="1:10" ht="28.5" customHeight="1">
      <c r="A11" s="86" t="s">
        <v>108</v>
      </c>
      <c r="B11" s="86" t="s">
        <v>175</v>
      </c>
      <c r="C11" s="86"/>
      <c r="D11" s="86"/>
      <c r="E11" s="86"/>
      <c r="F11" s="86"/>
      <c r="G11" s="86"/>
      <c r="H11" s="86"/>
      <c r="I11" s="41"/>
      <c r="J11" s="40"/>
    </row>
    <row r="12" spans="1:10" ht="28.5" customHeight="1">
      <c r="A12" s="86" t="s">
        <v>133</v>
      </c>
      <c r="B12" s="86" t="s">
        <v>136</v>
      </c>
      <c r="C12" s="86"/>
      <c r="D12" s="86"/>
      <c r="E12" s="86"/>
      <c r="F12" s="86"/>
      <c r="G12" s="86"/>
      <c r="H12" s="86"/>
      <c r="I12" s="43"/>
      <c r="J12" s="40"/>
    </row>
    <row r="13" spans="1:10" ht="28.5" customHeight="1">
      <c r="A13" s="86" t="s">
        <v>155</v>
      </c>
      <c r="B13" s="86" t="s">
        <v>156</v>
      </c>
      <c r="C13" s="86"/>
      <c r="D13" s="86"/>
      <c r="E13" s="86"/>
      <c r="F13" s="86"/>
      <c r="G13" s="86"/>
      <c r="H13" s="86"/>
      <c r="I13" s="40"/>
      <c r="J13" s="40"/>
    </row>
    <row r="14" spans="1:10" ht="28.5" customHeight="1">
      <c r="A14" s="86" t="s">
        <v>111</v>
      </c>
      <c r="B14" s="86" t="s">
        <v>112</v>
      </c>
      <c r="C14" s="86"/>
      <c r="D14" s="86"/>
      <c r="E14" s="86"/>
      <c r="F14" s="86"/>
      <c r="G14" s="86"/>
      <c r="H14" s="86"/>
      <c r="I14" s="40"/>
      <c r="J14" s="40"/>
    </row>
    <row r="15" spans="1:10" ht="28.5" customHeight="1">
      <c r="A15" s="86" t="s">
        <v>113</v>
      </c>
      <c r="B15" s="86" t="s">
        <v>114</v>
      </c>
      <c r="C15" s="88"/>
      <c r="D15" s="88"/>
      <c r="E15" s="88"/>
      <c r="F15" s="88"/>
      <c r="G15" s="88"/>
      <c r="H15" s="88"/>
    </row>
    <row r="16" spans="1:10" ht="28.5" customHeight="1">
      <c r="A16" s="86" t="s">
        <v>157</v>
      </c>
      <c r="B16" s="86" t="s">
        <v>119</v>
      </c>
      <c r="C16" s="86"/>
      <c r="D16" s="86"/>
      <c r="E16" s="86"/>
      <c r="F16" s="86"/>
      <c r="G16" s="86"/>
      <c r="H16" s="86"/>
    </row>
    <row r="17" spans="1:8" ht="28.5" customHeight="1">
      <c r="A17" s="86" t="s">
        <v>158</v>
      </c>
      <c r="B17" s="86" t="s">
        <v>122</v>
      </c>
      <c r="C17" s="86"/>
      <c r="D17" s="86"/>
      <c r="E17" s="86"/>
      <c r="F17" s="86"/>
      <c r="G17" s="86"/>
      <c r="H17" s="86"/>
    </row>
    <row r="18" spans="1:8" ht="28.5" customHeight="1">
      <c r="A18" s="86" t="s">
        <v>134</v>
      </c>
      <c r="B18" s="86" t="s">
        <v>135</v>
      </c>
      <c r="C18" s="86"/>
      <c r="D18" s="86"/>
      <c r="E18" s="86"/>
      <c r="F18" s="86"/>
      <c r="G18" s="86"/>
      <c r="H18" s="86"/>
    </row>
    <row r="19" spans="1:8" ht="28.5" customHeight="1">
      <c r="A19" s="87" t="s">
        <v>104</v>
      </c>
      <c r="B19" s="86" t="s">
        <v>105</v>
      </c>
      <c r="C19" s="86"/>
      <c r="D19" s="86"/>
      <c r="E19" s="86"/>
      <c r="F19" s="86"/>
      <c r="G19" s="86"/>
      <c r="H19" s="86"/>
    </row>
    <row r="20" spans="1:8" ht="28.5" customHeight="1">
      <c r="A20" s="86" t="s">
        <v>106</v>
      </c>
      <c r="B20" s="86" t="s">
        <v>107</v>
      </c>
      <c r="C20" s="89"/>
      <c r="D20" s="89"/>
      <c r="E20" s="89"/>
      <c r="F20" s="89"/>
      <c r="G20" s="89"/>
      <c r="H20" s="89"/>
    </row>
    <row r="21" spans="1:8" ht="28.5" customHeight="1">
      <c r="A21" s="86" t="s">
        <v>118</v>
      </c>
      <c r="B21" s="86" t="s">
        <v>123</v>
      </c>
      <c r="C21" s="88"/>
      <c r="D21" s="88"/>
      <c r="E21" s="88"/>
      <c r="F21" s="88"/>
      <c r="G21" s="88"/>
      <c r="H21" s="88"/>
    </row>
    <row r="22" spans="1:8" ht="28.5" customHeight="1">
      <c r="A22" s="86" t="s">
        <v>115</v>
      </c>
      <c r="B22" s="86" t="s">
        <v>116</v>
      </c>
      <c r="C22" s="86"/>
      <c r="D22" s="86"/>
      <c r="E22" s="86"/>
      <c r="F22" s="86"/>
      <c r="G22" s="86"/>
      <c r="H22" s="86"/>
    </row>
    <row r="23" spans="1:8" ht="28.5" customHeight="1">
      <c r="A23" s="86" t="s">
        <v>34</v>
      </c>
      <c r="B23" s="86" t="s">
        <v>144</v>
      </c>
      <c r="C23" s="86"/>
      <c r="D23" s="86"/>
      <c r="E23" s="86"/>
      <c r="F23" s="86"/>
      <c r="G23" s="86"/>
      <c r="H23" s="86"/>
    </row>
    <row r="24" spans="1:8" ht="28.5" customHeight="1">
      <c r="A24" s="86" t="s">
        <v>176</v>
      </c>
      <c r="B24" s="86" t="s">
        <v>177</v>
      </c>
      <c r="C24" s="86"/>
      <c r="D24" s="86"/>
      <c r="E24" s="86"/>
      <c r="F24" s="86"/>
      <c r="G24" s="86"/>
      <c r="H24" s="86"/>
    </row>
    <row r="25" spans="1:8" ht="27.95" customHeight="1">
      <c r="A25" s="86" t="s">
        <v>109</v>
      </c>
      <c r="B25" s="86" t="s">
        <v>110</v>
      </c>
      <c r="C25" s="86"/>
      <c r="D25" s="86"/>
      <c r="E25" s="86"/>
      <c r="F25" s="86"/>
      <c r="G25" s="86"/>
      <c r="H25" s="86"/>
    </row>
    <row r="26" spans="1:8" ht="6.75" customHeight="1" thickBot="1"/>
    <row r="27" spans="1:8" ht="24" customHeight="1" thickBot="1">
      <c r="A27" s="44" t="s">
        <v>3</v>
      </c>
    </row>
  </sheetData>
  <hyperlinks>
    <hyperlink ref="A27" location="Efnisyfirlit!Print_Area" display="Aftur í efnisyfirlit"/>
  </hyperlinks>
  <pageMargins left="0.70866141732283472" right="0.19685039370078741" top="0.74803149606299213" bottom="0.19685039370078741" header="0.31496062992125984" footer="0.19685039370078741"/>
  <pageSetup paperSize="9" scale="74" orientation="landscape" r:id="rId1"/>
  <headerFooter scaleWithDoc="0"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7"/>
  <sheetViews>
    <sheetView zoomScaleNormal="100" zoomScaleSheetLayoutView="100" workbookViewId="0">
      <selection activeCell="N22" sqref="N22"/>
    </sheetView>
  </sheetViews>
  <sheetFormatPr defaultRowHeight="15"/>
  <cols>
    <col min="1" max="1" width="8.88671875" style="1"/>
    <col min="2" max="2" width="8.88671875" style="1" customWidth="1"/>
    <col min="3" max="14" width="8.88671875" style="1"/>
    <col min="15" max="15" width="17.6640625" style="1" customWidth="1"/>
    <col min="16" max="16384" width="8.88671875" style="1"/>
  </cols>
  <sheetData>
    <row r="1" spans="1:12" ht="24" customHeight="1">
      <c r="A1" s="17" t="s">
        <v>4</v>
      </c>
      <c r="B1" s="18"/>
      <c r="C1" s="18"/>
      <c r="D1" s="16"/>
      <c r="E1" s="16"/>
      <c r="F1" s="16"/>
      <c r="G1" s="16"/>
      <c r="H1" s="16"/>
      <c r="I1" s="16"/>
      <c r="J1" s="16"/>
      <c r="K1" s="16"/>
      <c r="L1" s="16"/>
    </row>
    <row r="2" spans="1:12" ht="24" customHeight="1">
      <c r="A2" s="18"/>
      <c r="B2" s="18"/>
      <c r="C2" s="18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5.75" thickBot="1">
      <c r="A4" s="90"/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14"/>
      <c r="B5" s="14"/>
      <c r="C5" s="14"/>
      <c r="D5" s="7"/>
      <c r="E5" s="7"/>
      <c r="F5" s="7"/>
      <c r="G5" s="7"/>
      <c r="H5" s="7"/>
      <c r="I5" s="7"/>
      <c r="J5" s="7"/>
      <c r="K5" s="7"/>
      <c r="L5" s="7"/>
    </row>
    <row r="6" spans="1:12">
      <c r="A6" s="174" t="s">
        <v>48</v>
      </c>
      <c r="B6" s="174"/>
      <c r="C6" s="174"/>
      <c r="D6" s="175"/>
      <c r="E6" s="175"/>
      <c r="F6" s="175"/>
      <c r="G6" s="175"/>
      <c r="H6" s="175"/>
      <c r="I6" s="175"/>
      <c r="J6" s="175"/>
      <c r="K6" s="175"/>
      <c r="L6" s="175"/>
    </row>
    <row r="7" spans="1:12">
      <c r="A7" s="13"/>
      <c r="B7" s="13"/>
      <c r="C7" s="13"/>
    </row>
    <row r="8" spans="1:12">
      <c r="A8" s="174" t="s">
        <v>47</v>
      </c>
      <c r="B8" s="174"/>
      <c r="C8" s="174"/>
      <c r="D8" s="175"/>
      <c r="E8" s="175"/>
      <c r="F8" s="175"/>
      <c r="G8" s="175"/>
      <c r="H8" s="175"/>
      <c r="I8" s="175"/>
      <c r="J8" s="175"/>
      <c r="K8" s="175"/>
      <c r="L8" s="175"/>
    </row>
    <row r="9" spans="1:12">
      <c r="A9" s="13"/>
      <c r="B9" s="13"/>
      <c r="C9" s="13"/>
    </row>
    <row r="10" spans="1:12">
      <c r="A10" s="174" t="s">
        <v>79</v>
      </c>
      <c r="B10" s="174"/>
      <c r="C10" s="174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>
      <c r="A11" s="13"/>
      <c r="B11" s="13"/>
      <c r="C11" s="13"/>
    </row>
    <row r="12" spans="1:12">
      <c r="A12" s="174" t="s">
        <v>66</v>
      </c>
      <c r="B12" s="174"/>
      <c r="C12" s="174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>
      <c r="A13" s="13"/>
      <c r="B13" s="13"/>
      <c r="C13" s="13"/>
      <c r="J13" s="13"/>
    </row>
    <row r="14" spans="1:12">
      <c r="A14" s="174" t="s">
        <v>67</v>
      </c>
      <c r="B14" s="174"/>
      <c r="C14" s="174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>
      <c r="A15" s="13"/>
      <c r="B15" s="13"/>
      <c r="C15" s="13"/>
    </row>
    <row r="16" spans="1:12">
      <c r="A16" s="174" t="s">
        <v>68</v>
      </c>
      <c r="B16" s="174"/>
      <c r="C16" s="174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>
      <c r="A17" s="13"/>
      <c r="B17" s="13"/>
      <c r="C17" s="13"/>
    </row>
    <row r="18" spans="1:12">
      <c r="A18" s="174" t="s">
        <v>73</v>
      </c>
      <c r="B18" s="174"/>
      <c r="C18" s="174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>
      <c r="A19" s="13"/>
      <c r="B19" s="13"/>
      <c r="C19" s="13"/>
    </row>
    <row r="20" spans="1:12">
      <c r="A20" s="174" t="s">
        <v>69</v>
      </c>
      <c r="B20" s="174"/>
      <c r="C20" s="174"/>
      <c r="D20" s="175"/>
      <c r="E20" s="175"/>
      <c r="F20" s="175"/>
      <c r="G20" s="175"/>
      <c r="H20" s="175"/>
      <c r="I20" s="175"/>
      <c r="J20" s="175"/>
      <c r="K20" s="175"/>
      <c r="L20" s="175"/>
    </row>
    <row r="21" spans="1:12">
      <c r="A21" s="13"/>
      <c r="B21" s="13"/>
      <c r="C21" s="13"/>
    </row>
    <row r="22" spans="1:12">
      <c r="A22" s="174" t="s">
        <v>70</v>
      </c>
      <c r="B22" s="174"/>
      <c r="C22" s="174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>
      <c r="A23" s="13"/>
      <c r="B23" s="13"/>
      <c r="C23" s="13"/>
    </row>
    <row r="24" spans="1:12">
      <c r="A24" s="174" t="s">
        <v>45</v>
      </c>
      <c r="B24" s="174"/>
      <c r="C24" s="174"/>
      <c r="D24" s="175"/>
      <c r="E24" s="175"/>
      <c r="F24" s="175"/>
      <c r="G24" s="175"/>
      <c r="H24" s="175"/>
      <c r="I24" s="175"/>
      <c r="J24" s="175"/>
      <c r="K24" s="175"/>
      <c r="L24" s="175"/>
    </row>
    <row r="25" spans="1:12">
      <c r="A25" s="13"/>
      <c r="B25" s="13"/>
      <c r="C25" s="13"/>
    </row>
    <row r="26" spans="1:12">
      <c r="A26" s="174" t="s">
        <v>102</v>
      </c>
      <c r="B26" s="174"/>
      <c r="C26" s="174"/>
      <c r="D26" s="175"/>
      <c r="E26" s="175"/>
      <c r="F26" s="175"/>
      <c r="G26" s="175"/>
      <c r="H26" s="175"/>
      <c r="I26" s="175"/>
      <c r="J26" s="175"/>
      <c r="K26" s="175"/>
      <c r="L26" s="175"/>
    </row>
    <row r="27" spans="1:12">
      <c r="A27" s="14"/>
      <c r="B27" s="14"/>
      <c r="C27" s="14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32" spans="1:12" ht="41.25" customHeight="1"/>
    <row r="37" spans="10:10">
      <c r="J37" s="15"/>
    </row>
  </sheetData>
  <hyperlinks>
    <hyperlink ref="A16" location="'Efnahagur - ár'!Print_Area" display="Efnahagur - ár"/>
    <hyperlink ref="A24" location="Starfsþættir!Print_Area" display="Starfsþættir"/>
    <hyperlink ref="A22" location="'Kennitölur - ársfj'!Print_Area" display="Kennitölur - ársfjórðungar"/>
    <hyperlink ref="A20" location="'Kennitölur - ár'!Print_Area" display="Kennitölur - ár"/>
    <hyperlink ref="A18" location="'Efnahagur - ársfj'!Print_Area" display="Efnahagur - ársfjórðungar"/>
    <hyperlink ref="A14" location="'Rekstur - ársf'!Print_Area" display="Rekstur - ársfjórðungar"/>
    <hyperlink ref="A12" location="'Rekstur - ár'!Print_Area" display="Rekstur - ár"/>
    <hyperlink ref="A8" location="Fjárfestatengsl!Print_Area" display="Fjárfestatengsl"/>
    <hyperlink ref="A6" location="Fyrirvari!Print_Area" display="Fyrirvari"/>
    <hyperlink ref="A10" location="'Landsbankinn í hnotskurn'!A1" display="Landsbankinn í hnotskurn"/>
    <hyperlink ref="A26" location="'Lykiltölur og hlutföll'!A1" display="Lykiltölur og hlutföll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2"/>
  <sheetViews>
    <sheetView zoomScaleNormal="100" zoomScaleSheetLayoutView="90" workbookViewId="0">
      <selection activeCell="J18" sqref="J18"/>
    </sheetView>
  </sheetViews>
  <sheetFormatPr defaultRowHeight="15"/>
  <cols>
    <col min="1" max="1" width="8.88671875" style="23" customWidth="1"/>
    <col min="2" max="5" width="8.88671875" style="23"/>
    <col min="6" max="6" width="8.88671875" style="23" customWidth="1"/>
    <col min="7" max="14" width="8.88671875" style="23"/>
    <col min="15" max="15" width="17.6640625" style="23" customWidth="1"/>
    <col min="16" max="16384" width="8.88671875" style="23"/>
  </cols>
  <sheetData>
    <row r="1" spans="1:12" ht="24" customHeight="1">
      <c r="A1" s="92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4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35.25" customHeight="1">
      <c r="A5" s="179" t="s">
        <v>60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36" customHeight="1">
      <c r="A7" s="179" t="s">
        <v>61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54" customHeight="1">
      <c r="A9" s="179" t="s">
        <v>62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8" customHeight="1">
      <c r="A11" s="179" t="s">
        <v>63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36" customHeight="1">
      <c r="A13" s="179" t="s">
        <v>64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5" spans="1:12" ht="24.75" customHeight="1"/>
    <row r="16" spans="1:12" ht="24.75" customHeight="1" thickBot="1"/>
    <row r="17" spans="1:3" ht="24.75" customHeight="1" thickBot="1">
      <c r="A17" s="97" t="s">
        <v>3</v>
      </c>
      <c r="B17" s="98"/>
      <c r="C17" s="99"/>
    </row>
    <row r="18" spans="1:3" ht="24.75" customHeight="1"/>
    <row r="32" spans="1:3" ht="41.25" customHeight="1"/>
  </sheetData>
  <mergeCells count="5">
    <mergeCell ref="A5:L5"/>
    <mergeCell ref="A7:L7"/>
    <mergeCell ref="A9:L9"/>
    <mergeCell ref="A11:L11"/>
    <mergeCell ref="A13:L13"/>
  </mergeCells>
  <hyperlinks>
    <hyperlink ref="A17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30"/>
  <sheetViews>
    <sheetView zoomScaleNormal="100" zoomScaleSheetLayoutView="90" workbookViewId="0">
      <selection activeCell="I16" sqref="I16"/>
    </sheetView>
  </sheetViews>
  <sheetFormatPr defaultRowHeight="15"/>
  <cols>
    <col min="1" max="5" width="8.88671875" style="23"/>
    <col min="6" max="7" width="10.77734375" style="23" customWidth="1"/>
    <col min="8" max="8" width="3.77734375" style="23" customWidth="1"/>
    <col min="9" max="10" width="10.77734375" style="23" customWidth="1"/>
    <col min="11" max="11" width="3.77734375" style="23" customWidth="1"/>
    <col min="12" max="13" width="10.77734375" style="23" customWidth="1"/>
    <col min="14" max="14" width="8.88671875" style="23"/>
    <col min="15" max="15" width="17.6640625" style="23" customWidth="1"/>
    <col min="16" max="16384" width="8.88671875" style="23"/>
  </cols>
  <sheetData>
    <row r="1" spans="1:15" ht="24" customHeight="1">
      <c r="A1" s="32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ht="24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ht="36" customHeight="1">
      <c r="A3" s="181" t="s">
        <v>50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64"/>
    </row>
    <row r="4" spans="1:15" ht="24.75" customHeight="1"/>
    <row r="5" spans="1:15" ht="24.75" customHeight="1" thickBot="1">
      <c r="A5" s="165" t="s">
        <v>52</v>
      </c>
      <c r="B5" s="37"/>
      <c r="C5" s="37"/>
      <c r="D5" s="37"/>
      <c r="F5" s="165" t="s">
        <v>51</v>
      </c>
      <c r="G5" s="172"/>
      <c r="H5" s="172"/>
      <c r="I5" s="165"/>
      <c r="J5" s="172"/>
      <c r="K5" s="172"/>
      <c r="L5" s="172"/>
      <c r="M5" s="172"/>
    </row>
    <row r="6" spans="1:15" ht="24.75" customHeight="1" thickTop="1">
      <c r="A6" s="101"/>
    </row>
    <row r="7" spans="1:15" ht="24.75" customHeight="1" thickBot="1">
      <c r="A7" s="38" t="s">
        <v>2</v>
      </c>
      <c r="C7" s="38"/>
      <c r="D7" s="30"/>
      <c r="F7" s="46" t="s">
        <v>184</v>
      </c>
      <c r="G7" s="30"/>
      <c r="H7" s="30"/>
      <c r="I7" s="46" t="s">
        <v>186</v>
      </c>
      <c r="J7" s="102"/>
      <c r="L7" s="46" t="s">
        <v>188</v>
      </c>
      <c r="M7" s="30"/>
      <c r="N7" s="30"/>
      <c r="O7" s="102"/>
    </row>
    <row r="8" spans="1:15" ht="24.75" customHeight="1" thickTop="1">
      <c r="A8" s="38" t="s">
        <v>54</v>
      </c>
      <c r="C8" s="38"/>
      <c r="F8" s="166" t="s">
        <v>185</v>
      </c>
      <c r="G8" s="158"/>
      <c r="I8" s="167" t="s">
        <v>187</v>
      </c>
      <c r="J8" s="159"/>
      <c r="L8" s="168" t="s">
        <v>189</v>
      </c>
      <c r="M8" s="160"/>
      <c r="O8" s="102"/>
    </row>
    <row r="9" spans="1:15" ht="24.75" customHeight="1">
      <c r="C9" s="38"/>
      <c r="J9" s="102"/>
      <c r="O9" s="102"/>
    </row>
    <row r="10" spans="1:15" ht="24.75" customHeight="1" thickBot="1">
      <c r="A10" s="38" t="s">
        <v>120</v>
      </c>
      <c r="F10" s="46" t="s">
        <v>190</v>
      </c>
      <c r="I10" s="46" t="s">
        <v>193</v>
      </c>
      <c r="J10" s="102"/>
      <c r="L10" s="46" t="s">
        <v>194</v>
      </c>
      <c r="O10" s="102"/>
    </row>
    <row r="11" spans="1:15" ht="24.75" customHeight="1" thickTop="1">
      <c r="A11" s="38" t="s">
        <v>121</v>
      </c>
      <c r="F11" s="169" t="s">
        <v>191</v>
      </c>
      <c r="G11" s="161"/>
      <c r="I11" s="170" t="s">
        <v>192</v>
      </c>
      <c r="J11" s="162"/>
      <c r="L11" s="171" t="s">
        <v>195</v>
      </c>
      <c r="M11" s="163"/>
      <c r="O11" s="102"/>
    </row>
    <row r="12" spans="1:15" ht="24.75" customHeight="1">
      <c r="I12" s="102"/>
      <c r="O12" s="102"/>
    </row>
    <row r="13" spans="1:15" ht="24.75" customHeight="1">
      <c r="A13" s="102" t="s">
        <v>1</v>
      </c>
      <c r="F13" s="31" t="s">
        <v>55</v>
      </c>
    </row>
    <row r="14" spans="1:15" ht="24.75" customHeight="1"/>
    <row r="15" spans="1:15" ht="24.75" customHeight="1">
      <c r="A15" s="103" t="s">
        <v>53</v>
      </c>
      <c r="I15" s="31"/>
    </row>
    <row r="16" spans="1:15" ht="24.75" customHeight="1"/>
    <row r="17" spans="1:3" ht="24.75" customHeight="1" thickBot="1">
      <c r="A17" s="37"/>
      <c r="B17" s="37"/>
    </row>
    <row r="18" spans="1:3" ht="24.75" customHeight="1" thickTop="1" thickBot="1">
      <c r="A18" s="182" t="s">
        <v>3</v>
      </c>
      <c r="B18" s="183"/>
      <c r="C18" s="104"/>
    </row>
    <row r="30" spans="1:3" ht="41.25" customHeight="1"/>
  </sheetData>
  <mergeCells count="2">
    <mergeCell ref="A3:L3"/>
    <mergeCell ref="A18:B18"/>
  </mergeCells>
  <hyperlinks>
    <hyperlink ref="A15" r:id="rId1"/>
    <hyperlink ref="A18" location="Efnisyfirlit!Print_Area" display="Aftur í efnisyfirlit"/>
    <hyperlink ref="A13" r:id="rId2"/>
  </hyperlinks>
  <pageMargins left="0.70866141732283472" right="0.19685039370078741" top="0.74803149606299213" bottom="0.74803149606299213" header="0.31496062992125984" footer="0.19685039370078741"/>
  <pageSetup paperSize="9" scale="95" orientation="landscape" r:id="rId3"/>
  <headerFooter scaleWithDoc="0" alignWithMargins="0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O75"/>
  <sheetViews>
    <sheetView showGridLines="0" topLeftCell="A4" zoomScale="80" zoomScaleNormal="80" zoomScalePageLayoutView="70" workbookViewId="0">
      <selection activeCell="Q20" sqref="Q20"/>
    </sheetView>
  </sheetViews>
  <sheetFormatPr defaultRowHeight="14.25"/>
  <cols>
    <col min="1" max="1" width="10.5546875" style="108" customWidth="1"/>
    <col min="2" max="5" width="8.88671875" style="108"/>
    <col min="6" max="6" width="10.33203125" style="108" customWidth="1"/>
    <col min="7" max="7" width="2.44140625" style="108" customWidth="1"/>
    <col min="8" max="8" width="30.77734375" style="108" customWidth="1"/>
    <col min="9" max="10" width="9.21875" style="108" customWidth="1"/>
    <col min="11" max="11" width="9.109375" style="108" customWidth="1"/>
    <col min="12" max="12" width="8.88671875" style="108" customWidth="1"/>
    <col min="13" max="13" width="4.33203125" style="108" customWidth="1"/>
    <col min="14" max="16384" width="8.88671875" style="108"/>
  </cols>
  <sheetData>
    <row r="1" spans="1:12" ht="69.75" customHeight="1">
      <c r="A1" s="173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1.75" customHeight="1">
      <c r="A2" s="177" t="s">
        <v>167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29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8">
      <c r="A4" s="110" t="s">
        <v>80</v>
      </c>
      <c r="B4" s="111"/>
      <c r="C4" s="111"/>
      <c r="D4" s="111"/>
      <c r="E4" s="111"/>
      <c r="F4" s="111"/>
      <c r="G4" s="112"/>
      <c r="H4" s="113" t="s">
        <v>81</v>
      </c>
      <c r="I4" s="178" t="s">
        <v>167</v>
      </c>
      <c r="J4" s="178" t="s">
        <v>199</v>
      </c>
      <c r="K4" s="178" t="s">
        <v>167</v>
      </c>
      <c r="L4" s="178" t="s">
        <v>199</v>
      </c>
    </row>
    <row r="5" spans="1:12" ht="12.75" customHeight="1">
      <c r="A5" s="111"/>
      <c r="B5" s="111"/>
      <c r="C5" s="111"/>
      <c r="D5" s="111"/>
      <c r="E5" s="111"/>
      <c r="F5" s="111"/>
      <c r="G5" s="112"/>
      <c r="H5" s="113"/>
      <c r="I5" s="184" t="s">
        <v>82</v>
      </c>
      <c r="J5" s="184"/>
      <c r="K5" s="184" t="s">
        <v>83</v>
      </c>
      <c r="L5" s="184"/>
    </row>
    <row r="6" spans="1:12">
      <c r="A6" s="109"/>
      <c r="B6" s="109"/>
      <c r="C6" s="109"/>
      <c r="D6" s="109"/>
      <c r="E6" s="109"/>
      <c r="F6" s="109"/>
      <c r="G6" s="109"/>
      <c r="H6" s="114" t="s">
        <v>84</v>
      </c>
      <c r="I6" s="115">
        <v>1564177</v>
      </c>
      <c r="J6" s="115">
        <v>1426328</v>
      </c>
      <c r="K6" s="115">
        <f>+I6/'[1]Töluleg gögn'!$AF$7</f>
        <v>10020.352338244715</v>
      </c>
      <c r="L6" s="115">
        <f>+J6/'[1]Töluleg gögn'!$AB$7</f>
        <v>10503.151693667156</v>
      </c>
    </row>
    <row r="7" spans="1:12">
      <c r="A7" s="109"/>
      <c r="B7" s="109"/>
      <c r="C7" s="109"/>
      <c r="D7" s="109"/>
      <c r="E7" s="109"/>
      <c r="F7" s="109"/>
      <c r="G7" s="109"/>
      <c r="H7" s="114" t="s">
        <v>20</v>
      </c>
      <c r="I7" s="116">
        <v>1273426</v>
      </c>
      <c r="J7" s="116">
        <v>1140184</v>
      </c>
      <c r="K7" s="115">
        <f>+I7/'[1]Töluleg gögn'!$AF$7</f>
        <v>8157.7578475336322</v>
      </c>
      <c r="L7" s="116">
        <f>+J7/'[1]Töluleg gögn'!$AB$7</f>
        <v>8396.053019145802</v>
      </c>
    </row>
    <row r="8" spans="1:12">
      <c r="A8" s="109"/>
      <c r="B8" s="109"/>
      <c r="C8" s="109"/>
      <c r="D8" s="109"/>
      <c r="E8" s="109"/>
      <c r="F8" s="109"/>
      <c r="G8" s="109"/>
      <c r="H8" s="114" t="s">
        <v>85</v>
      </c>
      <c r="I8" s="116">
        <v>48073</v>
      </c>
      <c r="J8" s="116">
        <v>47929</v>
      </c>
      <c r="K8" s="115">
        <f>+I8/'[1]Töluleg gögn'!$AF$7</f>
        <v>307.96284433055735</v>
      </c>
      <c r="L8" s="116">
        <f>+J8/'[1]Töluleg gögn'!$AB$7</f>
        <v>352.93814432989689</v>
      </c>
    </row>
    <row r="9" spans="1:12">
      <c r="A9" s="109"/>
      <c r="B9" s="109"/>
      <c r="C9" s="109"/>
      <c r="D9" s="109"/>
      <c r="E9" s="109"/>
      <c r="F9" s="109"/>
      <c r="G9" s="109"/>
      <c r="H9" s="114" t="s">
        <v>86</v>
      </c>
      <c r="I9" s="116">
        <v>119330</v>
      </c>
      <c r="J9" s="116">
        <v>115262</v>
      </c>
      <c r="K9" s="115">
        <f>+I9/'[1]Töluleg gögn'!$AF$7</f>
        <v>764.44586803331197</v>
      </c>
      <c r="L9" s="116">
        <f>+J9/'[1]Töluleg gögn'!$AB$7</f>
        <v>848.76288659793806</v>
      </c>
    </row>
    <row r="10" spans="1:12">
      <c r="A10" s="109"/>
      <c r="B10" s="109"/>
      <c r="C10" s="109"/>
      <c r="D10" s="109"/>
      <c r="E10" s="109"/>
      <c r="F10" s="109"/>
      <c r="G10" s="109"/>
      <c r="H10" s="117" t="s">
        <v>19</v>
      </c>
      <c r="I10" s="118">
        <v>26808</v>
      </c>
      <c r="J10" s="118">
        <v>30019</v>
      </c>
      <c r="K10" s="118">
        <f>+I10/'[1]Töluleg gögn'!$AF$7</f>
        <v>171.736066623959</v>
      </c>
      <c r="L10" s="118">
        <f>+J10/'[1]Töluleg gögn'!$AB$7</f>
        <v>221.05301914580264</v>
      </c>
    </row>
    <row r="11" spans="1:12">
      <c r="A11" s="109"/>
      <c r="B11" s="109"/>
      <c r="C11" s="109"/>
      <c r="D11" s="109"/>
      <c r="E11" s="109"/>
      <c r="F11" s="109"/>
      <c r="G11" s="109"/>
      <c r="H11" s="119" t="s">
        <v>24</v>
      </c>
      <c r="I11" s="116">
        <v>793427</v>
      </c>
      <c r="J11" s="116">
        <v>707813</v>
      </c>
      <c r="K11" s="116">
        <f>+I11/'[1]Töluleg gögn'!$AF$7</f>
        <v>5082.8122998078161</v>
      </c>
      <c r="L11" s="116">
        <f>+J11/'[1]Töluleg gögn'!$AB$7</f>
        <v>5212.1723122238582</v>
      </c>
    </row>
    <row r="12" spans="1:12">
      <c r="A12" s="109"/>
      <c r="B12" s="109"/>
      <c r="C12" s="109"/>
      <c r="D12" s="109"/>
      <c r="E12" s="109"/>
      <c r="F12" s="109"/>
      <c r="G12" s="109"/>
      <c r="H12" s="119" t="s">
        <v>23</v>
      </c>
      <c r="I12" s="116">
        <v>48725</v>
      </c>
      <c r="J12" s="116">
        <v>48062</v>
      </c>
      <c r="K12" s="116">
        <f>+I12/'[1]Töluleg gögn'!$AF$7</f>
        <v>312.13965406790521</v>
      </c>
      <c r="L12" s="116">
        <f>+J12/'[1]Töluleg gögn'!$AB$7</f>
        <v>353.91752577319585</v>
      </c>
    </row>
    <row r="13" spans="1:12">
      <c r="A13" s="109"/>
      <c r="B13" s="109"/>
      <c r="C13" s="109"/>
      <c r="D13" s="109"/>
      <c r="E13" s="109"/>
      <c r="F13" s="109"/>
      <c r="G13" s="109"/>
      <c r="H13" s="119" t="s">
        <v>25</v>
      </c>
      <c r="I13" s="116">
        <v>420178</v>
      </c>
      <c r="J13" s="116">
        <v>373168</v>
      </c>
      <c r="K13" s="116">
        <f>+I13/'[1]Töluleg gögn'!$AF$7</f>
        <v>2691.7232543241512</v>
      </c>
      <c r="L13" s="116">
        <f>+J13/'[1]Töluleg gögn'!$AB$7</f>
        <v>2747.923416789396</v>
      </c>
    </row>
    <row r="14" spans="1:12">
      <c r="A14" s="109"/>
      <c r="B14" s="109"/>
      <c r="C14" s="109"/>
      <c r="D14" s="109"/>
      <c r="E14" s="109"/>
      <c r="F14" s="109"/>
      <c r="G14" s="109"/>
      <c r="H14" s="119" t="s">
        <v>161</v>
      </c>
      <c r="I14" s="116">
        <v>21366</v>
      </c>
      <c r="J14" s="116">
        <v>19081</v>
      </c>
      <c r="K14" s="116">
        <f>+I14/'[1]Töluleg gögn'!$AF$7</f>
        <v>136.87379884689301</v>
      </c>
      <c r="L14" s="116">
        <f>+J14/'[1]Töluleg gögn'!$AB$7</f>
        <v>140.5081001472754</v>
      </c>
    </row>
    <row r="15" spans="1:12">
      <c r="A15" s="109"/>
      <c r="B15" s="109"/>
      <c r="C15" s="109"/>
      <c r="D15" s="109"/>
      <c r="E15" s="109"/>
      <c r="F15" s="109"/>
      <c r="G15" s="109"/>
      <c r="H15" s="120" t="s">
        <v>28</v>
      </c>
      <c r="I15" s="121">
        <v>258255</v>
      </c>
      <c r="J15" s="121">
        <v>247734</v>
      </c>
      <c r="K15" s="121">
        <f>+I15/'[1]Töluleg gögn'!$AF$7</f>
        <v>1654.4202434336964</v>
      </c>
      <c r="L15" s="121">
        <f>+J15/'[1]Töluleg gögn'!$AB$7</f>
        <v>1824.2562592047127</v>
      </c>
    </row>
    <row r="16" spans="1:12">
      <c r="A16" s="109"/>
      <c r="B16" s="109"/>
      <c r="C16" s="109"/>
      <c r="D16" s="109"/>
      <c r="E16" s="109"/>
      <c r="F16" s="109"/>
      <c r="G16" s="109"/>
      <c r="H16" s="122" t="s">
        <v>87</v>
      </c>
      <c r="I16" s="123">
        <v>0.251</v>
      </c>
      <c r="J16" s="123">
        <v>0.25800000000000001</v>
      </c>
      <c r="K16" s="124"/>
      <c r="L16" s="124"/>
    </row>
    <row r="17" spans="1:15">
      <c r="A17" s="109"/>
      <c r="B17" s="109"/>
      <c r="C17" s="109"/>
      <c r="D17" s="109"/>
      <c r="E17" s="109"/>
      <c r="F17" s="109"/>
      <c r="G17" s="109"/>
      <c r="H17" s="125" t="s">
        <v>88</v>
      </c>
      <c r="I17" s="123">
        <v>1.605</v>
      </c>
      <c r="J17" s="123">
        <v>1.611</v>
      </c>
      <c r="K17" s="124"/>
      <c r="L17" s="124"/>
      <c r="M17" s="126"/>
      <c r="N17" s="126"/>
      <c r="O17" s="126"/>
    </row>
    <row r="18" spans="1:15" ht="36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5" ht="18">
      <c r="A19" s="110" t="s">
        <v>89</v>
      </c>
      <c r="B19" s="111"/>
      <c r="C19" s="111"/>
      <c r="D19" s="111"/>
      <c r="E19" s="111"/>
      <c r="F19" s="176" t="s">
        <v>167</v>
      </c>
      <c r="G19" s="109"/>
      <c r="H19" s="113" t="s">
        <v>90</v>
      </c>
      <c r="I19" s="178" t="s">
        <v>165</v>
      </c>
      <c r="J19" s="178" t="s">
        <v>142</v>
      </c>
      <c r="K19" s="178" t="s">
        <v>165</v>
      </c>
      <c r="L19" s="178" t="s">
        <v>142</v>
      </c>
    </row>
    <row r="20" spans="1:15" ht="18">
      <c r="A20" s="110"/>
      <c r="B20" s="110"/>
      <c r="C20" s="110"/>
      <c r="D20" s="110"/>
      <c r="E20" s="110"/>
      <c r="F20" s="110"/>
      <c r="G20" s="109"/>
      <c r="H20" s="113"/>
      <c r="I20" s="184" t="s">
        <v>82</v>
      </c>
      <c r="J20" s="184"/>
      <c r="K20" s="184" t="s">
        <v>83</v>
      </c>
      <c r="L20" s="184"/>
    </row>
    <row r="21" spans="1:15">
      <c r="A21" s="109"/>
      <c r="B21" s="109"/>
      <c r="C21" s="109"/>
      <c r="D21" s="109"/>
      <c r="E21" s="109"/>
      <c r="F21" s="109"/>
      <c r="G21" s="109"/>
      <c r="H21" s="127"/>
      <c r="I21" s="128"/>
      <c r="J21" s="127"/>
      <c r="K21" s="128"/>
      <c r="L21" s="128"/>
    </row>
    <row r="22" spans="1:15">
      <c r="A22" s="119" t="s">
        <v>91</v>
      </c>
      <c r="B22" s="129"/>
      <c r="C22" s="129"/>
      <c r="D22" s="129"/>
      <c r="E22" s="129"/>
      <c r="F22" s="116">
        <v>110400</v>
      </c>
      <c r="G22" s="109"/>
      <c r="H22" s="114" t="s">
        <v>92</v>
      </c>
      <c r="I22" s="116">
        <v>38253</v>
      </c>
      <c r="J22" s="116">
        <v>51517</v>
      </c>
      <c r="K22" s="116">
        <f>+I22/'[1]Töluleg gögn'!AF8</f>
        <v>220.28793550244745</v>
      </c>
      <c r="L22" s="116">
        <f>+J22/'[1]Töluleg gögn'!AB8</f>
        <v>376.91688615744806</v>
      </c>
      <c r="M22" s="130"/>
    </row>
    <row r="23" spans="1:15">
      <c r="A23" s="119" t="s">
        <v>93</v>
      </c>
      <c r="B23" s="129"/>
      <c r="C23" s="129"/>
      <c r="D23" s="129"/>
      <c r="E23" s="129"/>
      <c r="F23" s="116">
        <v>13496</v>
      </c>
      <c r="G23" s="109"/>
      <c r="H23" s="114" t="s">
        <v>30</v>
      </c>
      <c r="I23" s="116">
        <v>10521</v>
      </c>
      <c r="J23" s="116">
        <v>18235</v>
      </c>
      <c r="K23" s="116">
        <f>+I23/'[1]Töluleg gögn'!AF8</f>
        <v>60.587388424992803</v>
      </c>
      <c r="L23" s="116">
        <f>+J23/'[1]Töluleg gögn'!AB8</f>
        <v>133.41381328650863</v>
      </c>
      <c r="M23" s="130"/>
    </row>
    <row r="24" spans="1:15">
      <c r="A24" s="119" t="s">
        <v>94</v>
      </c>
      <c r="B24" s="129"/>
      <c r="C24" s="129"/>
      <c r="D24" s="129"/>
      <c r="E24" s="129"/>
      <c r="F24" s="116">
        <v>36</v>
      </c>
      <c r="G24" s="109"/>
      <c r="H24" s="114" t="s">
        <v>32</v>
      </c>
      <c r="I24" s="131">
        <v>4.2999999999999997E-2</v>
      </c>
      <c r="J24" s="131">
        <v>7.4999999999999997E-2</v>
      </c>
      <c r="K24" s="131"/>
      <c r="L24" s="131"/>
      <c r="M24" s="130"/>
    </row>
    <row r="25" spans="1:15">
      <c r="A25" s="122" t="s">
        <v>95</v>
      </c>
      <c r="B25" s="132"/>
      <c r="C25" s="132"/>
      <c r="D25" s="132"/>
      <c r="E25" s="132"/>
      <c r="F25" s="116">
        <v>878</v>
      </c>
      <c r="G25" s="109"/>
      <c r="H25" s="114" t="s">
        <v>171</v>
      </c>
      <c r="I25" s="133">
        <v>2.5000000000000001E-2</v>
      </c>
      <c r="J25" s="133">
        <v>2.8000000000000001E-2</v>
      </c>
      <c r="K25" s="134"/>
      <c r="L25" s="134"/>
      <c r="M25" s="130"/>
    </row>
    <row r="26" spans="1:15">
      <c r="A26" s="109"/>
      <c r="B26" s="109"/>
      <c r="C26" s="109"/>
      <c r="D26" s="109"/>
      <c r="E26" s="109"/>
      <c r="F26" s="109"/>
      <c r="G26" s="109"/>
      <c r="H26" s="114" t="s">
        <v>170</v>
      </c>
      <c r="I26" s="131">
        <v>0.47399999999999998</v>
      </c>
      <c r="J26" s="131">
        <v>0.42599999999999999</v>
      </c>
      <c r="K26" s="131"/>
      <c r="L26" s="134"/>
      <c r="M26" s="130"/>
    </row>
    <row r="27" spans="1:15">
      <c r="A27" s="109"/>
      <c r="B27" s="109"/>
      <c r="C27" s="109"/>
      <c r="D27" s="109"/>
      <c r="E27" s="109"/>
      <c r="F27" s="109"/>
      <c r="G27" s="109"/>
      <c r="H27" s="127"/>
      <c r="I27" s="127"/>
      <c r="J27" s="127"/>
      <c r="K27" s="127"/>
      <c r="L27" s="127"/>
    </row>
    <row r="28" spans="1:15" ht="31.5" customHeight="1">
      <c r="A28" s="109"/>
      <c r="B28" s="109"/>
      <c r="C28" s="109"/>
      <c r="D28" s="109"/>
      <c r="E28" s="109"/>
      <c r="F28" s="109"/>
      <c r="G28" s="109"/>
      <c r="H28" s="127"/>
      <c r="I28" s="127"/>
      <c r="J28" s="127"/>
      <c r="K28" s="127"/>
      <c r="L28" s="127"/>
    </row>
    <row r="29" spans="1:15" ht="18">
      <c r="A29" s="110" t="s">
        <v>96</v>
      </c>
      <c r="B29" s="111"/>
      <c r="C29" s="111"/>
      <c r="D29" s="111"/>
      <c r="E29" s="111"/>
      <c r="F29" s="111"/>
      <c r="G29" s="109"/>
      <c r="H29" s="110" t="s">
        <v>97</v>
      </c>
      <c r="I29" s="135"/>
      <c r="J29" s="135"/>
      <c r="K29" s="135"/>
      <c r="L29" s="135"/>
    </row>
    <row r="30" spans="1:15" ht="19.5">
      <c r="A30" s="110"/>
      <c r="B30" s="110"/>
      <c r="C30" s="110"/>
      <c r="D30" s="110"/>
      <c r="E30" s="110"/>
      <c r="F30" s="110"/>
      <c r="G30" s="109"/>
      <c r="H30" s="110"/>
      <c r="I30" s="110"/>
      <c r="J30" s="110"/>
      <c r="K30" s="110"/>
      <c r="L30" s="110"/>
      <c r="M30" s="136"/>
    </row>
    <row r="31" spans="1: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ht="39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ht="18">
      <c r="A47" s="110" t="s">
        <v>98</v>
      </c>
      <c r="B47" s="111"/>
      <c r="C47" s="111"/>
      <c r="D47" s="111"/>
      <c r="E47" s="111"/>
      <c r="F47" s="111"/>
      <c r="G47" s="109"/>
      <c r="H47" s="110" t="s">
        <v>87</v>
      </c>
      <c r="I47" s="135"/>
      <c r="J47" s="135"/>
      <c r="K47" s="135"/>
      <c r="L47" s="135"/>
    </row>
    <row r="48" spans="1:12" ht="18">
      <c r="A48" s="110"/>
      <c r="B48" s="110"/>
      <c r="C48" s="110"/>
      <c r="D48" s="110"/>
      <c r="E48" s="110"/>
      <c r="F48" s="110"/>
      <c r="G48" s="109"/>
      <c r="H48" s="110"/>
      <c r="I48" s="185"/>
      <c r="J48" s="185"/>
      <c r="K48" s="185"/>
      <c r="L48" s="185"/>
    </row>
    <row r="49" spans="1:1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8">
      <c r="A56" s="109"/>
      <c r="B56" s="109"/>
      <c r="C56" s="109"/>
      <c r="D56" s="109"/>
      <c r="E56" s="109"/>
      <c r="F56" s="109"/>
      <c r="G56" s="109"/>
      <c r="H56" s="137"/>
      <c r="I56" s="138"/>
      <c r="J56" s="138"/>
      <c r="K56" s="138"/>
      <c r="L56" s="138"/>
    </row>
    <row r="57" spans="1:1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</row>
    <row r="60" spans="1:1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t="15">
      <c r="A63" s="13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1:1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</row>
    <row r="65" spans="1:1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1:1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1:1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</row>
    <row r="68" spans="1:1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1:1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</row>
    <row r="70" spans="1:1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1:1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</row>
    <row r="72" spans="1:1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1:1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1:1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</sheetData>
  <mergeCells count="6">
    <mergeCell ref="I5:J5"/>
    <mergeCell ref="K5:L5"/>
    <mergeCell ref="I20:J20"/>
    <mergeCell ref="K20:L20"/>
    <mergeCell ref="I48:J48"/>
    <mergeCell ref="K48:L48"/>
  </mergeCells>
  <pageMargins left="0.45281250000000001" right="0.48291666666666666" top="0.54843750000000002" bottom="0.74803149606299213" header="0.31496062992125984" footer="0.31496062992125984"/>
  <pageSetup paperSize="9" scale="62" orientation="portrait" r:id="rId1"/>
  <headerFooter>
    <oddFooter>&amp;LLandsbankinn&amp;Clandsbankinn.is&amp;Rpr@landsbankinn.is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9"/>
  <sheetViews>
    <sheetView zoomScale="90" zoomScaleNormal="90" zoomScaleSheetLayoutView="100" zoomScalePageLayoutView="120" workbookViewId="0">
      <selection activeCell="J6" sqref="J6"/>
    </sheetView>
  </sheetViews>
  <sheetFormatPr defaultColWidth="11.5546875" defaultRowHeight="15"/>
  <cols>
    <col min="1" max="1" width="34.33203125" style="1" customWidth="1"/>
    <col min="2" max="3" width="9.109375" style="1" customWidth="1"/>
    <col min="4" max="4" width="9" style="1" customWidth="1"/>
    <col min="5" max="6" width="8.77734375" style="1" customWidth="1"/>
    <col min="7" max="7" width="11.44140625" style="1" customWidth="1"/>
    <col min="8" max="9" width="11.5546875" style="1"/>
    <col min="10" max="10" width="17.6640625" style="1" customWidth="1"/>
    <col min="11" max="16384" width="11.5546875" style="1"/>
  </cols>
  <sheetData>
    <row r="1" spans="1:8" ht="24" customHeight="1">
      <c r="A1" s="54" t="s">
        <v>49</v>
      </c>
      <c r="B1" s="54"/>
      <c r="C1" s="54"/>
      <c r="D1" s="54"/>
      <c r="E1" s="14"/>
      <c r="F1" s="14"/>
    </row>
    <row r="2" spans="1:8" ht="24" customHeight="1" thickBot="1">
      <c r="A2" s="71" t="s">
        <v>5</v>
      </c>
      <c r="B2" s="72" t="s">
        <v>165</v>
      </c>
      <c r="C2" s="72" t="s">
        <v>142</v>
      </c>
      <c r="D2" s="72" t="s">
        <v>126</v>
      </c>
      <c r="E2" s="72" t="s">
        <v>117</v>
      </c>
      <c r="F2" s="72">
        <v>2016</v>
      </c>
      <c r="G2" s="4"/>
    </row>
    <row r="3" spans="1:8" ht="24.75" customHeight="1">
      <c r="A3" s="146" t="s">
        <v>6</v>
      </c>
      <c r="B3" s="56">
        <v>38074</v>
      </c>
      <c r="C3" s="56">
        <v>39670</v>
      </c>
      <c r="D3" s="56">
        <v>40814</v>
      </c>
      <c r="E3" s="56">
        <v>36271</v>
      </c>
      <c r="F3" s="56">
        <v>34650</v>
      </c>
      <c r="G3" s="4"/>
    </row>
    <row r="4" spans="1:8" ht="24.75" customHeight="1">
      <c r="A4" s="147" t="s">
        <v>7</v>
      </c>
      <c r="B4" s="57">
        <v>7638</v>
      </c>
      <c r="C4" s="57">
        <v>8219</v>
      </c>
      <c r="D4" s="57">
        <v>8157</v>
      </c>
      <c r="E4" s="57">
        <v>8431</v>
      </c>
      <c r="F4" s="57">
        <v>7809</v>
      </c>
      <c r="G4" s="4"/>
    </row>
    <row r="5" spans="1:8" ht="24.75" customHeight="1">
      <c r="A5" s="147" t="s">
        <v>99</v>
      </c>
      <c r="B5" s="57">
        <v>-278</v>
      </c>
      <c r="C5" s="57">
        <v>-584</v>
      </c>
      <c r="D5" s="57">
        <v>-1497</v>
      </c>
      <c r="E5" s="57">
        <v>-1375</v>
      </c>
      <c r="F5" s="57">
        <v>-179</v>
      </c>
      <c r="G5" s="4"/>
      <c r="H5" s="1" t="s">
        <v>0</v>
      </c>
    </row>
    <row r="6" spans="1:8" ht="24.75" customHeight="1">
      <c r="A6" s="147" t="s">
        <v>132</v>
      </c>
      <c r="B6" s="57">
        <v>-12020</v>
      </c>
      <c r="C6" s="57">
        <v>-4827</v>
      </c>
      <c r="D6" s="57">
        <v>1352</v>
      </c>
      <c r="E6" s="57">
        <v>1785</v>
      </c>
      <c r="F6" s="57">
        <v>-318</v>
      </c>
      <c r="G6" s="4"/>
    </row>
    <row r="7" spans="1:8" ht="24.75" customHeight="1">
      <c r="A7" s="148" t="s">
        <v>145</v>
      </c>
      <c r="B7" s="51">
        <v>4839</v>
      </c>
      <c r="C7" s="51">
        <f>7993+1046</f>
        <v>9039</v>
      </c>
      <c r="D7" s="51">
        <f>1654+3430</f>
        <v>5084</v>
      </c>
      <c r="E7" s="51">
        <f>5802+2598</f>
        <v>8400</v>
      </c>
      <c r="F7" s="51">
        <f>6255+483</f>
        <v>6738</v>
      </c>
      <c r="G7" s="4"/>
      <c r="H7" s="1" t="s">
        <v>0</v>
      </c>
    </row>
    <row r="8" spans="1:8" ht="24.75" customHeight="1">
      <c r="A8" s="106" t="s">
        <v>8</v>
      </c>
      <c r="B8" s="55">
        <f>SUM(B3:B7)</f>
        <v>38253</v>
      </c>
      <c r="C8" s="55">
        <f>SUM(C3:C7)</f>
        <v>51517</v>
      </c>
      <c r="D8" s="55">
        <f t="shared" ref="D8:F8" si="0">SUM(D3:D7)</f>
        <v>53910</v>
      </c>
      <c r="E8" s="55">
        <f t="shared" si="0"/>
        <v>53512</v>
      </c>
      <c r="F8" s="55">
        <f t="shared" si="0"/>
        <v>48700</v>
      </c>
      <c r="G8" s="4"/>
    </row>
    <row r="9" spans="1:8" ht="14.25" customHeight="1">
      <c r="A9" s="12"/>
      <c r="B9" s="12"/>
      <c r="C9" s="12"/>
      <c r="D9" s="12"/>
      <c r="E9" s="12"/>
      <c r="F9" s="12"/>
      <c r="G9" s="11"/>
    </row>
    <row r="10" spans="1:8" ht="24.75" customHeight="1">
      <c r="A10" s="147" t="s">
        <v>9</v>
      </c>
      <c r="B10" s="57">
        <v>14767</v>
      </c>
      <c r="C10" s="57">
        <v>14458</v>
      </c>
      <c r="D10" s="57">
        <v>14589</v>
      </c>
      <c r="E10" s="57">
        <v>14061</v>
      </c>
      <c r="F10" s="57">
        <v>14049</v>
      </c>
      <c r="G10" s="4"/>
    </row>
    <row r="11" spans="1:8" ht="24.75" customHeight="1">
      <c r="A11" s="147" t="s">
        <v>10</v>
      </c>
      <c r="B11" s="57">
        <v>9064</v>
      </c>
      <c r="C11" s="57">
        <v>9534</v>
      </c>
      <c r="D11" s="57">
        <v>9348</v>
      </c>
      <c r="E11" s="57">
        <v>9789</v>
      </c>
      <c r="F11" s="57">
        <f>7586+611+1268</f>
        <v>9465</v>
      </c>
      <c r="G11" s="4"/>
    </row>
    <row r="12" spans="1:8" ht="24.75" customHeight="1">
      <c r="A12" s="149" t="s">
        <v>146</v>
      </c>
      <c r="B12" s="57">
        <v>1815</v>
      </c>
      <c r="C12" s="57">
        <v>4204</v>
      </c>
      <c r="D12" s="57">
        <v>3860</v>
      </c>
      <c r="E12" s="57">
        <v>3253</v>
      </c>
      <c r="F12" s="57">
        <v>2973</v>
      </c>
      <c r="G12" s="4"/>
    </row>
    <row r="13" spans="1:8" ht="24.75" customHeight="1">
      <c r="A13" s="106" t="s">
        <v>148</v>
      </c>
      <c r="B13" s="55">
        <f>SUM(B10:B12)</f>
        <v>25646</v>
      </c>
      <c r="C13" s="55">
        <f>SUM(C10:C12)</f>
        <v>28196</v>
      </c>
      <c r="D13" s="55">
        <f>SUM(D10:D12)</f>
        <v>27797</v>
      </c>
      <c r="E13" s="55">
        <f>SUM(E10:E12)</f>
        <v>27103</v>
      </c>
      <c r="F13" s="55">
        <f>SUM(F10:F12)</f>
        <v>26487</v>
      </c>
      <c r="G13" s="4"/>
      <c r="H13" s="1" t="s">
        <v>0</v>
      </c>
    </row>
    <row r="14" spans="1:8" ht="15" customHeight="1">
      <c r="A14" s="12"/>
      <c r="B14" s="12"/>
      <c r="C14" s="12"/>
      <c r="D14" s="12"/>
      <c r="E14" s="12"/>
      <c r="F14" s="12"/>
      <c r="G14" s="11"/>
    </row>
    <row r="15" spans="1:8" ht="24.75" customHeight="1">
      <c r="A15" s="106" t="s">
        <v>169</v>
      </c>
      <c r="B15" s="55">
        <f>+B8-B13</f>
        <v>12607</v>
      </c>
      <c r="C15" s="55">
        <f>+C8-C13</f>
        <v>23321</v>
      </c>
      <c r="D15" s="55">
        <f>+D8-D13</f>
        <v>26113</v>
      </c>
      <c r="E15" s="55">
        <f>+E8-E13</f>
        <v>26409</v>
      </c>
      <c r="F15" s="55">
        <f>+F8-F13</f>
        <v>22213</v>
      </c>
      <c r="G15" s="4"/>
    </row>
    <row r="16" spans="1:8" ht="14.25" customHeight="1">
      <c r="A16" s="52"/>
      <c r="B16" s="53"/>
      <c r="C16" s="53"/>
      <c r="D16" s="53"/>
      <c r="E16" s="53"/>
      <c r="F16" s="53"/>
      <c r="G16" s="11"/>
    </row>
    <row r="17" spans="1:10" ht="24.75" customHeight="1">
      <c r="A17" s="149" t="s">
        <v>147</v>
      </c>
      <c r="B17" s="57">
        <v>2086</v>
      </c>
      <c r="C17" s="57">
        <v>5086</v>
      </c>
      <c r="D17" s="57">
        <v>6853</v>
      </c>
      <c r="E17" s="57">
        <v>6643</v>
      </c>
      <c r="F17" s="57">
        <v>5570</v>
      </c>
      <c r="G17" s="4"/>
      <c r="H17" s="1" t="s">
        <v>0</v>
      </c>
    </row>
    <row r="18" spans="1:10" ht="24.75" customHeight="1">
      <c r="A18" s="106" t="s">
        <v>182</v>
      </c>
      <c r="B18" s="55">
        <f>+B15-B17</f>
        <v>10521</v>
      </c>
      <c r="C18" s="55">
        <f>+C15-C17</f>
        <v>18235</v>
      </c>
      <c r="D18" s="55">
        <f>+D15-D17</f>
        <v>19260</v>
      </c>
      <c r="E18" s="55">
        <f>+E15-E17</f>
        <v>19766</v>
      </c>
      <c r="F18" s="55">
        <v>16643</v>
      </c>
      <c r="G18" s="4"/>
      <c r="H18" s="5" t="s">
        <v>0</v>
      </c>
    </row>
    <row r="19" spans="1:10" ht="15" customHeight="1">
      <c r="A19" s="52"/>
      <c r="B19" s="53"/>
      <c r="C19" s="53"/>
      <c r="D19" s="53"/>
      <c r="E19" s="53"/>
      <c r="F19" s="53"/>
      <c r="G19" s="7"/>
    </row>
    <row r="20" spans="1:10" ht="24.75" customHeight="1">
      <c r="A20" s="149" t="s">
        <v>15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4"/>
    </row>
    <row r="21" spans="1:10" ht="24.75" customHeight="1">
      <c r="A21" s="106" t="s">
        <v>181</v>
      </c>
      <c r="B21" s="55">
        <f>+B18</f>
        <v>10521</v>
      </c>
      <c r="C21" s="55">
        <f>+C18</f>
        <v>18235</v>
      </c>
      <c r="D21" s="55">
        <f>+D18</f>
        <v>19260</v>
      </c>
      <c r="E21" s="55">
        <f>+E18</f>
        <v>19766</v>
      </c>
      <c r="F21" s="55">
        <v>16643</v>
      </c>
    </row>
    <row r="22" spans="1:10" ht="24.75" customHeight="1" thickBot="1">
      <c r="A22" s="7"/>
      <c r="B22" s="7"/>
      <c r="C22" s="7"/>
      <c r="D22" s="7"/>
      <c r="E22" s="7"/>
      <c r="F22" s="7"/>
    </row>
    <row r="23" spans="1:10" ht="24.75" customHeight="1" thickBot="1">
      <c r="A23" s="19" t="s">
        <v>3</v>
      </c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41.25" customHeight="1">
      <c r="A27" s="3"/>
      <c r="B27" s="3"/>
      <c r="C27" s="3"/>
      <c r="D27" s="3"/>
    </row>
    <row r="28" spans="1:10" ht="15.75">
      <c r="A28" s="2"/>
      <c r="B28" s="2"/>
      <c r="C28" s="2"/>
      <c r="D28" s="2"/>
    </row>
    <row r="29" spans="1:10">
      <c r="D29" s="5" t="s">
        <v>0</v>
      </c>
      <c r="E29" s="5" t="s">
        <v>0</v>
      </c>
      <c r="F29" s="5" t="s">
        <v>0</v>
      </c>
    </row>
  </sheetData>
  <hyperlinks>
    <hyperlink ref="A23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94" orientation="landscape" r:id="rId1"/>
  <headerFooter scaleWithDoc="0"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30"/>
  <sheetViews>
    <sheetView view="pageBreakPreview" zoomScaleNormal="80" zoomScaleSheetLayoutView="100" zoomScalePageLayoutView="120" workbookViewId="0">
      <selection activeCell="A26" sqref="A26"/>
    </sheetView>
  </sheetViews>
  <sheetFormatPr defaultColWidth="11.5546875" defaultRowHeight="15" outlineLevelRow="1"/>
  <cols>
    <col min="1" max="1" width="33.6640625" style="23" customWidth="1"/>
    <col min="2" max="3" width="8.77734375" style="23" customWidth="1"/>
    <col min="4" max="4" width="8.5546875" style="23" customWidth="1"/>
    <col min="5" max="8" width="7.6640625" style="23" customWidth="1"/>
    <col min="9" max="12" width="7.77734375" style="23" customWidth="1"/>
    <col min="13" max="13" width="1.5546875" style="23" bestFit="1" customWidth="1"/>
    <col min="14" max="16384" width="11.5546875" style="23"/>
  </cols>
  <sheetData>
    <row r="1" spans="1:15" s="21" customFormat="1" ht="24" customHeight="1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5" s="22" customFormat="1" ht="24" customHeight="1" thickBot="1">
      <c r="A2" s="47" t="s">
        <v>5</v>
      </c>
      <c r="B2" s="73" t="s">
        <v>166</v>
      </c>
      <c r="C2" s="73" t="s">
        <v>163</v>
      </c>
      <c r="D2" s="73" t="s">
        <v>162</v>
      </c>
      <c r="E2" s="73" t="s">
        <v>150</v>
      </c>
      <c r="F2" s="73" t="s">
        <v>137</v>
      </c>
      <c r="G2" s="73" t="s">
        <v>131</v>
      </c>
      <c r="H2" s="73" t="s">
        <v>130</v>
      </c>
      <c r="I2" s="73" t="s">
        <v>129</v>
      </c>
      <c r="J2" s="73" t="s">
        <v>127</v>
      </c>
      <c r="K2" s="73" t="s">
        <v>125</v>
      </c>
      <c r="L2" s="73" t="s">
        <v>124</v>
      </c>
    </row>
    <row r="3" spans="1:15" ht="24" customHeight="1">
      <c r="A3" s="140" t="s">
        <v>6</v>
      </c>
      <c r="B3" s="58">
        <v>9694</v>
      </c>
      <c r="C3" s="58">
        <v>9441</v>
      </c>
      <c r="D3" s="58">
        <v>9512</v>
      </c>
      <c r="E3" s="58">
        <v>9427</v>
      </c>
      <c r="F3" s="58">
        <v>9580</v>
      </c>
      <c r="G3" s="58">
        <v>9631</v>
      </c>
      <c r="H3" s="58">
        <v>10214</v>
      </c>
      <c r="I3" s="58">
        <v>10245</v>
      </c>
      <c r="J3" s="58">
        <v>10968</v>
      </c>
      <c r="K3" s="58">
        <v>10370</v>
      </c>
      <c r="L3" s="58">
        <v>9835</v>
      </c>
    </row>
    <row r="4" spans="1:15" ht="24" customHeight="1">
      <c r="A4" s="141" t="s">
        <v>7</v>
      </c>
      <c r="B4" s="67">
        <v>1981</v>
      </c>
      <c r="C4" s="67">
        <v>2059</v>
      </c>
      <c r="D4" s="67">
        <v>1653</v>
      </c>
      <c r="E4" s="67">
        <v>1945</v>
      </c>
      <c r="F4" s="67">
        <v>2125</v>
      </c>
      <c r="G4" s="67">
        <v>1958</v>
      </c>
      <c r="H4" s="67">
        <v>2076</v>
      </c>
      <c r="I4" s="67">
        <v>2060</v>
      </c>
      <c r="J4" s="67">
        <v>2355</v>
      </c>
      <c r="K4" s="67">
        <v>1926</v>
      </c>
      <c r="L4" s="67">
        <v>2185</v>
      </c>
    </row>
    <row r="5" spans="1:15" ht="24" customHeight="1">
      <c r="A5" s="141" t="s">
        <v>99</v>
      </c>
      <c r="B5" s="68">
        <v>-52</v>
      </c>
      <c r="C5" s="68">
        <v>-52</v>
      </c>
      <c r="D5" s="68">
        <v>-259</v>
      </c>
      <c r="E5" s="68">
        <v>85</v>
      </c>
      <c r="F5" s="68">
        <f>-584+39+87+158</f>
        <v>-300</v>
      </c>
      <c r="G5" s="68">
        <v>-39</v>
      </c>
      <c r="H5" s="68">
        <v>-87</v>
      </c>
      <c r="I5" s="68">
        <v>-158</v>
      </c>
      <c r="J5" s="68">
        <v>-676</v>
      </c>
      <c r="K5" s="68">
        <v>-352</v>
      </c>
      <c r="L5" s="68">
        <v>-399</v>
      </c>
    </row>
    <row r="6" spans="1:15" ht="24" customHeight="1">
      <c r="A6" s="141" t="s">
        <v>132</v>
      </c>
      <c r="B6" s="67">
        <v>1535</v>
      </c>
      <c r="C6" s="67">
        <v>-120</v>
      </c>
      <c r="D6" s="67">
        <v>-8191</v>
      </c>
      <c r="E6" s="67">
        <v>-5244</v>
      </c>
      <c r="F6" s="67">
        <v>-1399</v>
      </c>
      <c r="G6" s="67">
        <v>-1056</v>
      </c>
      <c r="H6" s="67">
        <v>-1378</v>
      </c>
      <c r="I6" s="67">
        <v>-994</v>
      </c>
      <c r="J6" s="67">
        <v>-286</v>
      </c>
      <c r="K6" s="67">
        <v>-89</v>
      </c>
      <c r="L6" s="67">
        <v>703</v>
      </c>
    </row>
    <row r="7" spans="1:15" ht="24" customHeight="1">
      <c r="A7" s="140" t="s">
        <v>71</v>
      </c>
      <c r="B7" s="58">
        <v>4919</v>
      </c>
      <c r="C7" s="58">
        <v>-427</v>
      </c>
      <c r="D7" s="58">
        <f>2827+333</f>
        <v>3160</v>
      </c>
      <c r="E7" s="58">
        <f>-2625-188</f>
        <v>-2813</v>
      </c>
      <c r="F7" s="58">
        <v>2257</v>
      </c>
      <c r="G7" s="58">
        <f>649+211</f>
        <v>860</v>
      </c>
      <c r="H7" s="58">
        <f>1776+266</f>
        <v>2042</v>
      </c>
      <c r="I7" s="58">
        <f>3442+438</f>
        <v>3880</v>
      </c>
      <c r="J7" s="58">
        <v>479</v>
      </c>
      <c r="K7" s="58">
        <f>-151+348</f>
        <v>197</v>
      </c>
      <c r="L7" s="58">
        <f>-333+195</f>
        <v>-138</v>
      </c>
      <c r="N7" s="27">
        <f>+B7+B5</f>
        <v>4867</v>
      </c>
      <c r="O7" s="27">
        <f>+C7+C5</f>
        <v>-479</v>
      </c>
    </row>
    <row r="8" spans="1:15" ht="24" customHeight="1">
      <c r="A8" s="144" t="s">
        <v>8</v>
      </c>
      <c r="B8" s="70">
        <f>SUM(B3:B7)</f>
        <v>18077</v>
      </c>
      <c r="C8" s="70">
        <f>SUM(C3:C7)</f>
        <v>10901</v>
      </c>
      <c r="D8" s="70">
        <f>SUM(D3:D7)</f>
        <v>5875</v>
      </c>
      <c r="E8" s="70">
        <f>SUM(E3:E7)</f>
        <v>3400</v>
      </c>
      <c r="F8" s="70">
        <f>SUM(F3:F7)</f>
        <v>12263</v>
      </c>
      <c r="G8" s="70">
        <f t="shared" ref="G8:J8" si="0">SUM(G3:G7)</f>
        <v>11354</v>
      </c>
      <c r="H8" s="70">
        <f t="shared" si="0"/>
        <v>12867</v>
      </c>
      <c r="I8" s="70">
        <f t="shared" si="0"/>
        <v>15033</v>
      </c>
      <c r="J8" s="70">
        <f t="shared" si="0"/>
        <v>12840</v>
      </c>
      <c r="K8" s="70">
        <v>12052</v>
      </c>
      <c r="L8" s="70">
        <v>12186</v>
      </c>
    </row>
    <row r="9" spans="1:15" ht="14.25" customHeight="1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5" ht="24" customHeight="1">
      <c r="A10" s="141" t="s">
        <v>9</v>
      </c>
      <c r="B10" s="67">
        <v>3986</v>
      </c>
      <c r="C10" s="67">
        <v>3135</v>
      </c>
      <c r="D10" s="67">
        <v>3802</v>
      </c>
      <c r="E10" s="67">
        <v>3844</v>
      </c>
      <c r="F10" s="67">
        <v>3805</v>
      </c>
      <c r="G10" s="67">
        <v>3284</v>
      </c>
      <c r="H10" s="67">
        <v>3689</v>
      </c>
      <c r="I10" s="67">
        <v>3680</v>
      </c>
      <c r="J10" s="67">
        <v>3835</v>
      </c>
      <c r="K10" s="67">
        <v>3222</v>
      </c>
      <c r="L10" s="67">
        <v>3869</v>
      </c>
    </row>
    <row r="11" spans="1:15" ht="24" customHeight="1">
      <c r="A11" s="141" t="s">
        <v>10</v>
      </c>
      <c r="B11" s="67">
        <v>2433</v>
      </c>
      <c r="C11" s="67">
        <v>1995</v>
      </c>
      <c r="D11" s="67">
        <v>2206</v>
      </c>
      <c r="E11" s="67">
        <v>2430</v>
      </c>
      <c r="F11" s="67">
        <v>2505</v>
      </c>
      <c r="G11" s="67">
        <v>2167</v>
      </c>
      <c r="H11" s="67">
        <v>2340</v>
      </c>
      <c r="I11" s="67">
        <v>2522</v>
      </c>
      <c r="J11" s="67">
        <v>2373</v>
      </c>
      <c r="K11" s="67">
        <v>2353</v>
      </c>
      <c r="L11" s="67">
        <v>2287</v>
      </c>
    </row>
    <row r="12" spans="1:15" ht="24" customHeight="1">
      <c r="A12" s="142" t="s">
        <v>146</v>
      </c>
      <c r="B12" s="67">
        <v>400</v>
      </c>
      <c r="C12" s="67">
        <v>540</v>
      </c>
      <c r="D12" s="67">
        <v>425</v>
      </c>
      <c r="E12" s="67">
        <v>450</v>
      </c>
      <c r="F12" s="67">
        <v>1064</v>
      </c>
      <c r="G12" s="67">
        <v>1065</v>
      </c>
      <c r="H12" s="67">
        <v>1065</v>
      </c>
      <c r="I12" s="67">
        <v>1010</v>
      </c>
      <c r="J12" s="67">
        <v>1028</v>
      </c>
      <c r="K12" s="67">
        <v>1082</v>
      </c>
      <c r="L12" s="67">
        <v>910</v>
      </c>
    </row>
    <row r="13" spans="1:15" ht="24" hidden="1" customHeight="1" outlineLevel="1">
      <c r="A13" s="61" t="s">
        <v>11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5" ht="24" hidden="1" customHeight="1" outlineLevel="1">
      <c r="A14" s="62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5" ht="24" customHeight="1" collapsed="1">
      <c r="A15" s="144" t="s">
        <v>148</v>
      </c>
      <c r="B15" s="70">
        <f>SUM(B10:B14)</f>
        <v>6819</v>
      </c>
      <c r="C15" s="70">
        <f>SUM(C10:C14)</f>
        <v>5670</v>
      </c>
      <c r="D15" s="70">
        <f>SUM(D10:D14)</f>
        <v>6433</v>
      </c>
      <c r="E15" s="70">
        <f>SUM(E10:E14)</f>
        <v>6724</v>
      </c>
      <c r="F15" s="70">
        <f>SUM(F10:F14)</f>
        <v>7374</v>
      </c>
      <c r="G15" s="70">
        <f t="shared" ref="G15:K15" si="1">SUM(G10:G14)</f>
        <v>6516</v>
      </c>
      <c r="H15" s="70">
        <f t="shared" si="1"/>
        <v>7094</v>
      </c>
      <c r="I15" s="70">
        <f t="shared" si="1"/>
        <v>7212</v>
      </c>
      <c r="J15" s="70">
        <f t="shared" si="1"/>
        <v>7236</v>
      </c>
      <c r="K15" s="70">
        <f t="shared" si="1"/>
        <v>6657</v>
      </c>
      <c r="L15" s="70">
        <f>SUM(L10:L14)</f>
        <v>7066</v>
      </c>
    </row>
    <row r="16" spans="1:15" ht="14.25" customHeight="1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4" s="24" customFormat="1" ht="24" hidden="1" customHeight="1" outlineLevel="1" thickTop="1">
      <c r="A17" s="63" t="s">
        <v>14</v>
      </c>
      <c r="B17" s="64"/>
      <c r="C17" s="64"/>
      <c r="D17" s="64"/>
      <c r="E17" s="64"/>
      <c r="F17" s="64"/>
      <c r="G17" s="64"/>
      <c r="H17" s="64"/>
      <c r="I17" s="64"/>
      <c r="J17" s="65"/>
      <c r="K17" s="65"/>
      <c r="L17" s="65"/>
    </row>
    <row r="18" spans="1:14" ht="24" customHeight="1" collapsed="1">
      <c r="A18" s="144" t="s">
        <v>76</v>
      </c>
      <c r="B18" s="70">
        <f>+B8-B15</f>
        <v>11258</v>
      </c>
      <c r="C18" s="70">
        <f>+C8-C15</f>
        <v>5231</v>
      </c>
      <c r="D18" s="70">
        <f>+D8-D15</f>
        <v>-558</v>
      </c>
      <c r="E18" s="70">
        <f>+E8-E15</f>
        <v>-3324</v>
      </c>
      <c r="F18" s="70">
        <f t="shared" ref="F18:I18" si="2">+F8-F15</f>
        <v>4889</v>
      </c>
      <c r="G18" s="70">
        <f t="shared" si="2"/>
        <v>4838</v>
      </c>
      <c r="H18" s="70">
        <f t="shared" si="2"/>
        <v>5773</v>
      </c>
      <c r="I18" s="70">
        <f t="shared" si="2"/>
        <v>7821</v>
      </c>
      <c r="J18" s="70">
        <f>+J8-J15</f>
        <v>5604</v>
      </c>
      <c r="K18" s="70">
        <f>+K8-K15</f>
        <v>5395</v>
      </c>
      <c r="L18" s="70">
        <f t="shared" ref="L18" si="3">+L8-L15</f>
        <v>5120</v>
      </c>
      <c r="M18" s="23" t="s">
        <v>0</v>
      </c>
      <c r="N18" s="23" t="s">
        <v>0</v>
      </c>
    </row>
    <row r="19" spans="1:14" ht="14.25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4" ht="24" customHeight="1">
      <c r="A20" s="143" t="s">
        <v>147</v>
      </c>
      <c r="B20" s="69">
        <v>1436</v>
      </c>
      <c r="C20" s="69">
        <v>1245</v>
      </c>
      <c r="D20" s="69">
        <v>-899</v>
      </c>
      <c r="E20" s="69">
        <v>304</v>
      </c>
      <c r="F20" s="69">
        <v>1014</v>
      </c>
      <c r="G20" s="69">
        <v>1591</v>
      </c>
      <c r="H20" s="69">
        <v>1444</v>
      </c>
      <c r="I20" s="69">
        <v>1037</v>
      </c>
      <c r="J20" s="69">
        <v>1737</v>
      </c>
      <c r="K20" s="69">
        <v>1615</v>
      </c>
      <c r="L20" s="69">
        <v>1609</v>
      </c>
      <c r="M20" s="23" t="s">
        <v>0</v>
      </c>
      <c r="N20" s="23" t="s">
        <v>0</v>
      </c>
    </row>
    <row r="21" spans="1:14" ht="24" customHeight="1">
      <c r="A21" s="145" t="s">
        <v>78</v>
      </c>
      <c r="B21" s="70">
        <f>+B18-B20</f>
        <v>9822</v>
      </c>
      <c r="C21" s="70">
        <f>+C18-C20</f>
        <v>3986</v>
      </c>
      <c r="D21" s="105">
        <f>+D18-D20</f>
        <v>341</v>
      </c>
      <c r="E21" s="70">
        <f>+E18-E20</f>
        <v>-3628</v>
      </c>
      <c r="F21" s="70">
        <f t="shared" ref="F21:I21" si="4">+F18-F20</f>
        <v>3875</v>
      </c>
      <c r="G21" s="70">
        <f t="shared" si="4"/>
        <v>3247</v>
      </c>
      <c r="H21" s="70">
        <f t="shared" si="4"/>
        <v>4329</v>
      </c>
      <c r="I21" s="70">
        <f t="shared" si="4"/>
        <v>6784</v>
      </c>
      <c r="J21" s="70">
        <f>+J18-J20</f>
        <v>3867</v>
      </c>
      <c r="K21" s="70">
        <f>+K18-K20</f>
        <v>3780</v>
      </c>
      <c r="L21" s="70">
        <f>+L18-L20</f>
        <v>3511</v>
      </c>
    </row>
    <row r="22" spans="1:14" ht="14.25" customHeight="1">
      <c r="A22" s="40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4" ht="24" customHeight="1">
      <c r="A23" s="141" t="s">
        <v>15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4" ht="24" customHeight="1">
      <c r="A24" s="145" t="s">
        <v>77</v>
      </c>
      <c r="B24" s="70">
        <f>+B21</f>
        <v>9822</v>
      </c>
      <c r="C24" s="70">
        <f>+C21</f>
        <v>3986</v>
      </c>
      <c r="D24" s="70">
        <f>+D21</f>
        <v>341</v>
      </c>
      <c r="E24" s="70">
        <f>+E21</f>
        <v>-3628</v>
      </c>
      <c r="F24" s="70">
        <f t="shared" ref="F24:I24" si="5">+F21</f>
        <v>3875</v>
      </c>
      <c r="G24" s="70">
        <f t="shared" si="5"/>
        <v>3247</v>
      </c>
      <c r="H24" s="70">
        <f t="shared" si="5"/>
        <v>4329</v>
      </c>
      <c r="I24" s="70">
        <f t="shared" si="5"/>
        <v>6784</v>
      </c>
      <c r="J24" s="70">
        <f>+J21</f>
        <v>3867</v>
      </c>
      <c r="K24" s="70">
        <f>+K21</f>
        <v>3780</v>
      </c>
      <c r="L24" s="70">
        <f>+L21</f>
        <v>3511</v>
      </c>
    </row>
    <row r="25" spans="1:14" ht="12" customHeight="1"/>
    <row r="26" spans="1:14" ht="21" customHeight="1" thickBot="1">
      <c r="A26" s="7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4" ht="24.75" customHeight="1" thickBot="1">
      <c r="A27" s="20" t="s">
        <v>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30" spans="1:14" ht="41.25" customHeight="1">
      <c r="K30" s="27"/>
    </row>
  </sheetData>
  <hyperlinks>
    <hyperlink ref="A27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6" orientation="landscape" r:id="rId1"/>
  <headerFooter scaleWithDoc="0"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1"/>
  <sheetViews>
    <sheetView zoomScaleNormal="100" zoomScaleSheetLayoutView="100" zoomScalePageLayoutView="134" workbookViewId="0">
      <selection activeCell="H14" sqref="H14"/>
    </sheetView>
  </sheetViews>
  <sheetFormatPr defaultColWidth="11.5546875" defaultRowHeight="15"/>
  <cols>
    <col min="1" max="1" width="25.6640625" style="23" customWidth="1"/>
    <col min="2" max="3" width="11.44140625" style="23" customWidth="1"/>
    <col min="4" max="9" width="11.5546875" style="23"/>
    <col min="10" max="10" width="17.6640625" style="23" customWidth="1"/>
    <col min="11" max="16384" width="11.5546875" style="23"/>
  </cols>
  <sheetData>
    <row r="1" spans="1:6" ht="24" customHeight="1">
      <c r="A1" s="46" t="s">
        <v>16</v>
      </c>
      <c r="B1" s="46"/>
      <c r="C1" s="46"/>
      <c r="D1" s="40"/>
      <c r="E1" s="40"/>
      <c r="F1" s="40"/>
    </row>
    <row r="2" spans="1:6" ht="24" customHeight="1" thickBot="1">
      <c r="A2" s="47" t="s">
        <v>5</v>
      </c>
      <c r="B2" s="75" t="s">
        <v>167</v>
      </c>
      <c r="C2" s="75" t="s">
        <v>199</v>
      </c>
      <c r="D2" s="75" t="s">
        <v>198</v>
      </c>
      <c r="E2" s="75" t="s">
        <v>197</v>
      </c>
      <c r="F2" s="75" t="s">
        <v>196</v>
      </c>
    </row>
    <row r="3" spans="1:6" ht="24" customHeight="1">
      <c r="A3" s="150" t="s">
        <v>17</v>
      </c>
      <c r="B3" s="41">
        <v>67604</v>
      </c>
      <c r="C3" s="41">
        <v>69824</v>
      </c>
      <c r="D3" s="41">
        <v>70854</v>
      </c>
      <c r="E3" s="41">
        <v>55192</v>
      </c>
      <c r="F3" s="41">
        <v>30662</v>
      </c>
    </row>
    <row r="4" spans="1:6" ht="24" customHeight="1">
      <c r="A4" s="151" t="s">
        <v>18</v>
      </c>
      <c r="B4" s="50">
        <v>119330</v>
      </c>
      <c r="C4" s="50">
        <v>115262</v>
      </c>
      <c r="D4" s="50">
        <v>77058</v>
      </c>
      <c r="E4" s="50">
        <v>117310</v>
      </c>
      <c r="F4" s="50">
        <v>154892</v>
      </c>
    </row>
    <row r="5" spans="1:6" ht="24" customHeight="1">
      <c r="A5" s="151" t="s">
        <v>19</v>
      </c>
      <c r="B5" s="50">
        <v>26808</v>
      </c>
      <c r="C5" s="50">
        <v>30019</v>
      </c>
      <c r="D5" s="50">
        <v>23547</v>
      </c>
      <c r="E5" s="50">
        <v>27980</v>
      </c>
      <c r="F5" s="50">
        <v>26688</v>
      </c>
    </row>
    <row r="6" spans="1:6" ht="24" customHeight="1">
      <c r="A6" s="151" t="s">
        <v>140</v>
      </c>
      <c r="B6" s="50">
        <v>48073</v>
      </c>
      <c r="C6" s="50">
        <v>47929</v>
      </c>
      <c r="D6" s="50">
        <v>71385</v>
      </c>
      <c r="E6" s="50">
        <v>44866</v>
      </c>
      <c r="F6" s="50">
        <v>20408</v>
      </c>
    </row>
    <row r="7" spans="1:6" ht="24" customHeight="1">
      <c r="A7" s="151" t="s">
        <v>141</v>
      </c>
      <c r="B7" s="50">
        <v>1273426</v>
      </c>
      <c r="C7" s="50">
        <v>1140184</v>
      </c>
      <c r="D7" s="50">
        <v>1064532</v>
      </c>
      <c r="E7" s="50">
        <v>925636</v>
      </c>
      <c r="F7" s="50">
        <v>853417</v>
      </c>
    </row>
    <row r="8" spans="1:6" ht="24" customHeight="1">
      <c r="A8" s="151" t="s">
        <v>21</v>
      </c>
      <c r="B8" s="50">
        <v>27298</v>
      </c>
      <c r="C8" s="50">
        <v>22088</v>
      </c>
      <c r="D8" s="50">
        <v>17335</v>
      </c>
      <c r="E8" s="50">
        <v>18238</v>
      </c>
      <c r="F8" s="50">
        <v>17641</v>
      </c>
    </row>
    <row r="9" spans="1:6" ht="24" customHeight="1">
      <c r="A9" s="151" t="s">
        <v>139</v>
      </c>
      <c r="B9" s="50">
        <v>1638</v>
      </c>
      <c r="C9" s="50">
        <v>1022</v>
      </c>
      <c r="D9" s="50">
        <v>1330</v>
      </c>
      <c r="E9" s="50">
        <v>3648</v>
      </c>
      <c r="F9" s="50">
        <v>7449</v>
      </c>
    </row>
    <row r="10" spans="1:6" ht="24" customHeight="1">
      <c r="A10" s="145" t="s">
        <v>22</v>
      </c>
      <c r="B10" s="48">
        <f>SUM(B3:B9)</f>
        <v>1564177</v>
      </c>
      <c r="C10" s="48">
        <f>SUM(C3:C9)</f>
        <v>1426328</v>
      </c>
      <c r="D10" s="48">
        <f>SUM(D3:D9)</f>
        <v>1326041</v>
      </c>
      <c r="E10" s="48">
        <f>SUM(E3:E9)</f>
        <v>1192870</v>
      </c>
      <c r="F10" s="48">
        <v>1111157</v>
      </c>
    </row>
    <row r="11" spans="1:6" ht="24" customHeight="1">
      <c r="A11" s="45"/>
      <c r="B11" s="43"/>
      <c r="C11" s="43"/>
      <c r="D11" s="43"/>
      <c r="E11" s="43"/>
      <c r="F11" s="43"/>
    </row>
    <row r="12" spans="1:6" ht="24" customHeight="1">
      <c r="A12" s="151" t="s">
        <v>23</v>
      </c>
      <c r="B12" s="50">
        <v>48725</v>
      </c>
      <c r="C12" s="50">
        <v>48062</v>
      </c>
      <c r="D12" s="50">
        <v>34609</v>
      </c>
      <c r="E12" s="50">
        <v>32062</v>
      </c>
      <c r="F12" s="50">
        <v>20093</v>
      </c>
    </row>
    <row r="13" spans="1:6" ht="24" customHeight="1">
      <c r="A13" s="151" t="s">
        <v>24</v>
      </c>
      <c r="B13" s="50">
        <v>793427</v>
      </c>
      <c r="C13" s="50">
        <v>707813</v>
      </c>
      <c r="D13" s="50">
        <v>693043</v>
      </c>
      <c r="E13" s="50">
        <v>605158</v>
      </c>
      <c r="F13" s="50">
        <v>589725</v>
      </c>
    </row>
    <row r="14" spans="1:6" ht="24" customHeight="1">
      <c r="A14" s="151" t="s">
        <v>25</v>
      </c>
      <c r="B14" s="50">
        <v>420178</v>
      </c>
      <c r="C14" s="50">
        <v>373168</v>
      </c>
      <c r="D14" s="50">
        <v>314412</v>
      </c>
      <c r="E14" s="50">
        <v>281874</v>
      </c>
      <c r="F14" s="50">
        <v>223944</v>
      </c>
    </row>
    <row r="15" spans="1:6" ht="24" customHeight="1">
      <c r="A15" s="151" t="s">
        <v>26</v>
      </c>
      <c r="B15" s="50">
        <v>22196</v>
      </c>
      <c r="C15" s="50">
        <v>30440</v>
      </c>
      <c r="D15" s="50">
        <v>30997</v>
      </c>
      <c r="E15" s="50">
        <v>27615</v>
      </c>
      <c r="F15" s="50">
        <v>24681</v>
      </c>
    </row>
    <row r="16" spans="1:6" ht="24" customHeight="1">
      <c r="A16" s="151" t="s">
        <v>27</v>
      </c>
      <c r="B16" s="50">
        <v>30</v>
      </c>
      <c r="C16" s="50">
        <v>30</v>
      </c>
      <c r="D16" s="50">
        <v>30</v>
      </c>
      <c r="E16" s="50">
        <v>27</v>
      </c>
      <c r="F16" s="50">
        <v>1095</v>
      </c>
    </row>
    <row r="17" spans="1:6" ht="24" customHeight="1">
      <c r="A17" s="151" t="s">
        <v>138</v>
      </c>
      <c r="B17" s="50">
        <v>21366</v>
      </c>
      <c r="C17" s="50">
        <v>19081</v>
      </c>
      <c r="D17" s="50">
        <v>13340</v>
      </c>
      <c r="E17" s="50">
        <v>77</v>
      </c>
      <c r="F17" s="50">
        <v>388</v>
      </c>
    </row>
    <row r="18" spans="1:6" ht="24" customHeight="1">
      <c r="A18" s="150" t="s">
        <v>28</v>
      </c>
      <c r="B18" s="41">
        <v>258255</v>
      </c>
      <c r="C18" s="41">
        <v>247734</v>
      </c>
      <c r="D18" s="41">
        <v>239610</v>
      </c>
      <c r="E18" s="41">
        <v>246057</v>
      </c>
      <c r="F18" s="41">
        <v>251231</v>
      </c>
    </row>
    <row r="19" spans="1:6" ht="24" customHeight="1">
      <c r="A19" s="145" t="s">
        <v>22</v>
      </c>
      <c r="B19" s="48">
        <f>SUM(B12:B18)</f>
        <v>1564177</v>
      </c>
      <c r="C19" s="48">
        <f>SUM(C12:C18)</f>
        <v>1426328</v>
      </c>
      <c r="D19" s="48">
        <f>SUM(D12:D18)</f>
        <v>1326041</v>
      </c>
      <c r="E19" s="48">
        <f>SUM(E12:E18)</f>
        <v>1192870</v>
      </c>
      <c r="F19" s="48">
        <v>1111157</v>
      </c>
    </row>
    <row r="20" spans="1:6" ht="12.75" customHeight="1">
      <c r="A20" s="40"/>
      <c r="B20" s="40"/>
      <c r="C20" s="40"/>
      <c r="D20" s="40"/>
      <c r="E20" s="40"/>
      <c r="F20" s="40"/>
    </row>
    <row r="21" spans="1:6" ht="24" customHeight="1">
      <c r="A21" s="74"/>
      <c r="B21" s="25"/>
      <c r="C21" s="25"/>
      <c r="D21" s="40"/>
      <c r="E21" s="40"/>
      <c r="F21" s="40"/>
    </row>
    <row r="22" spans="1:6" ht="24" customHeight="1">
      <c r="A22" s="28" t="s">
        <v>3</v>
      </c>
      <c r="B22" s="26"/>
      <c r="C22" s="26"/>
    </row>
    <row r="23" spans="1:6" ht="24" customHeight="1"/>
    <row r="31" spans="1:6" ht="41.25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4" orientation="landscape" r:id="rId1"/>
  <headerFooter scaleWithDoc="0"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6"/>
  <sheetViews>
    <sheetView zoomScaleNormal="100" zoomScaleSheetLayoutView="100" zoomScalePageLayoutView="134" workbookViewId="0">
      <selection activeCell="L3" sqref="L3"/>
    </sheetView>
  </sheetViews>
  <sheetFormatPr defaultColWidth="11.5546875" defaultRowHeight="15"/>
  <cols>
    <col min="1" max="1" width="25.6640625" style="23" customWidth="1"/>
    <col min="2" max="12" width="8.21875" style="23" customWidth="1"/>
    <col min="13" max="16384" width="11.5546875" style="23"/>
  </cols>
  <sheetData>
    <row r="1" spans="1:12" ht="24" customHeight="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4" customHeight="1" thickBot="1">
      <c r="A2" s="47" t="s">
        <v>5</v>
      </c>
      <c r="B2" s="75" t="s">
        <v>167</v>
      </c>
      <c r="C2" s="75" t="s">
        <v>200</v>
      </c>
      <c r="D2" s="75" t="s">
        <v>201</v>
      </c>
      <c r="E2" s="75" t="s">
        <v>202</v>
      </c>
      <c r="F2" s="75" t="s">
        <v>199</v>
      </c>
      <c r="G2" s="75" t="s">
        <v>203</v>
      </c>
      <c r="H2" s="75" t="s">
        <v>204</v>
      </c>
      <c r="I2" s="75" t="s">
        <v>205</v>
      </c>
      <c r="J2" s="75" t="s">
        <v>198</v>
      </c>
      <c r="K2" s="75" t="s">
        <v>206</v>
      </c>
      <c r="L2" s="75" t="s">
        <v>207</v>
      </c>
    </row>
    <row r="3" spans="1:12" ht="24" customHeight="1">
      <c r="A3" s="150" t="s">
        <v>17</v>
      </c>
      <c r="B3" s="41">
        <v>67604</v>
      </c>
      <c r="C3" s="41">
        <v>111260</v>
      </c>
      <c r="D3" s="41">
        <v>89598</v>
      </c>
      <c r="E3" s="41">
        <v>92440</v>
      </c>
      <c r="F3" s="41">
        <v>69824</v>
      </c>
      <c r="G3" s="41">
        <v>56680</v>
      </c>
      <c r="H3" s="41">
        <v>63990</v>
      </c>
      <c r="I3" s="41">
        <v>63014</v>
      </c>
      <c r="J3" s="41">
        <v>70854</v>
      </c>
      <c r="K3" s="41">
        <v>61155</v>
      </c>
      <c r="L3" s="41">
        <v>68372</v>
      </c>
    </row>
    <row r="4" spans="1:12" ht="24" customHeight="1">
      <c r="A4" s="151" t="s">
        <v>18</v>
      </c>
      <c r="B4" s="50">
        <v>119330</v>
      </c>
      <c r="C4" s="50">
        <v>104895</v>
      </c>
      <c r="D4" s="50">
        <v>104758</v>
      </c>
      <c r="E4" s="50">
        <v>116568</v>
      </c>
      <c r="F4" s="50">
        <v>115262</v>
      </c>
      <c r="G4" s="50">
        <v>96786</v>
      </c>
      <c r="H4" s="50">
        <v>84830</v>
      </c>
      <c r="I4" s="50">
        <v>80954</v>
      </c>
      <c r="J4" s="50">
        <v>77058</v>
      </c>
      <c r="K4" s="50">
        <v>88749</v>
      </c>
      <c r="L4" s="50">
        <v>97214</v>
      </c>
    </row>
    <row r="5" spans="1:12" ht="24" customHeight="1">
      <c r="A5" s="151" t="s">
        <v>19</v>
      </c>
      <c r="B5" s="50">
        <v>26808</v>
      </c>
      <c r="C5" s="50">
        <v>25445</v>
      </c>
      <c r="D5" s="50">
        <v>26794</v>
      </c>
      <c r="E5" s="50">
        <v>25923</v>
      </c>
      <c r="F5" s="50">
        <v>30019</v>
      </c>
      <c r="G5" s="50">
        <v>29150</v>
      </c>
      <c r="H5" s="50">
        <v>27658</v>
      </c>
      <c r="I5" s="50">
        <v>25151</v>
      </c>
      <c r="J5" s="50">
        <v>23547</v>
      </c>
      <c r="K5" s="50">
        <v>27766</v>
      </c>
      <c r="L5" s="50">
        <v>28756</v>
      </c>
    </row>
    <row r="6" spans="1:12" ht="24" customHeight="1">
      <c r="A6" s="151" t="s">
        <v>140</v>
      </c>
      <c r="B6" s="50">
        <v>48073</v>
      </c>
      <c r="C6" s="50">
        <v>80324</v>
      </c>
      <c r="D6" s="50">
        <v>56394</v>
      </c>
      <c r="E6" s="50">
        <v>69740</v>
      </c>
      <c r="F6" s="50">
        <v>47929</v>
      </c>
      <c r="G6" s="50">
        <v>71222</v>
      </c>
      <c r="H6" s="50">
        <v>71812</v>
      </c>
      <c r="I6" s="50">
        <v>88664</v>
      </c>
      <c r="J6" s="50">
        <v>71385</v>
      </c>
      <c r="K6" s="50">
        <v>84513</v>
      </c>
      <c r="L6" s="50">
        <v>47937</v>
      </c>
    </row>
    <row r="7" spans="1:12" ht="24" customHeight="1">
      <c r="A7" s="151" t="s">
        <v>141</v>
      </c>
      <c r="B7" s="50">
        <v>1273426</v>
      </c>
      <c r="C7" s="50">
        <v>1255393</v>
      </c>
      <c r="D7" s="50">
        <v>1198210</v>
      </c>
      <c r="E7" s="50">
        <v>1190536</v>
      </c>
      <c r="F7" s="50">
        <v>1140184</v>
      </c>
      <c r="G7" s="50">
        <v>1136804</v>
      </c>
      <c r="H7" s="50">
        <v>1130915</v>
      </c>
      <c r="I7" s="50">
        <v>1095376</v>
      </c>
      <c r="J7" s="50">
        <v>1064532</v>
      </c>
      <c r="K7" s="50">
        <v>1038005</v>
      </c>
      <c r="L7" s="50">
        <v>989481</v>
      </c>
    </row>
    <row r="8" spans="1:12" ht="24" customHeight="1">
      <c r="A8" s="151" t="s">
        <v>21</v>
      </c>
      <c r="B8" s="50">
        <v>27298</v>
      </c>
      <c r="C8" s="50">
        <v>31268</v>
      </c>
      <c r="D8" s="50">
        <v>23913</v>
      </c>
      <c r="E8" s="50">
        <v>26851</v>
      </c>
      <c r="F8" s="50">
        <v>22088</v>
      </c>
      <c r="G8" s="50">
        <v>23476</v>
      </c>
      <c r="H8" s="50">
        <v>22348</v>
      </c>
      <c r="I8" s="50">
        <f>1291+1354+5646+2534+100+13819</f>
        <v>24744</v>
      </c>
      <c r="J8" s="50">
        <v>17335</v>
      </c>
      <c r="K8" s="50">
        <v>15399</v>
      </c>
      <c r="L8" s="50">
        <v>16261</v>
      </c>
    </row>
    <row r="9" spans="1:12" ht="24" customHeight="1">
      <c r="A9" s="151" t="s">
        <v>139</v>
      </c>
      <c r="B9" s="50">
        <v>1638</v>
      </c>
      <c r="C9" s="50">
        <v>1680</v>
      </c>
      <c r="D9" s="50">
        <v>1443</v>
      </c>
      <c r="E9" s="50">
        <v>1130</v>
      </c>
      <c r="F9" s="50">
        <v>1022</v>
      </c>
      <c r="G9" s="50">
        <v>1144</v>
      </c>
      <c r="H9" s="50">
        <v>1282</v>
      </c>
      <c r="I9" s="50">
        <v>1395</v>
      </c>
      <c r="J9" s="50">
        <v>1330</v>
      </c>
      <c r="K9" s="50">
        <v>1618</v>
      </c>
      <c r="L9" s="50">
        <v>1832</v>
      </c>
    </row>
    <row r="10" spans="1:12" ht="24" customHeight="1">
      <c r="A10" s="145" t="s">
        <v>22</v>
      </c>
      <c r="B10" s="48">
        <f t="shared" ref="B10" si="0">SUM(B3:B9)</f>
        <v>1564177</v>
      </c>
      <c r="C10" s="48">
        <f t="shared" ref="C10:G10" si="1">SUM(C3:C9)</f>
        <v>1610265</v>
      </c>
      <c r="D10" s="48">
        <f t="shared" si="1"/>
        <v>1501110</v>
      </c>
      <c r="E10" s="48">
        <f t="shared" si="1"/>
        <v>1523188</v>
      </c>
      <c r="F10" s="48">
        <f t="shared" si="1"/>
        <v>1426328</v>
      </c>
      <c r="G10" s="48">
        <f t="shared" si="1"/>
        <v>1415262</v>
      </c>
      <c r="H10" s="48">
        <f t="shared" ref="H10:I10" si="2">SUM(H3:H9)</f>
        <v>1402835</v>
      </c>
      <c r="I10" s="48">
        <f t="shared" si="2"/>
        <v>1379298</v>
      </c>
      <c r="J10" s="48">
        <f>SUM(J3:J9)</f>
        <v>1326041</v>
      </c>
      <c r="K10" s="48">
        <f>SUM(K3:K9)</f>
        <v>1317205</v>
      </c>
      <c r="L10" s="48">
        <f>SUM(L3:L9)</f>
        <v>1249853</v>
      </c>
    </row>
    <row r="11" spans="1:12" ht="24" customHeight="1">
      <c r="A11" s="45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24" customHeight="1">
      <c r="A12" s="151" t="s">
        <v>23</v>
      </c>
      <c r="B12" s="50">
        <v>48725</v>
      </c>
      <c r="C12" s="50">
        <v>47654</v>
      </c>
      <c r="D12" s="50">
        <v>37226</v>
      </c>
      <c r="E12" s="50">
        <v>41495</v>
      </c>
      <c r="F12" s="50">
        <v>48062</v>
      </c>
      <c r="G12" s="50">
        <v>47860</v>
      </c>
      <c r="H12" s="50">
        <v>34430</v>
      </c>
      <c r="I12" s="50">
        <v>36636</v>
      </c>
      <c r="J12" s="50">
        <v>34609</v>
      </c>
      <c r="K12" s="50">
        <v>34714</v>
      </c>
      <c r="L12" s="50">
        <v>27504</v>
      </c>
    </row>
    <row r="13" spans="1:12" ht="24" customHeight="1">
      <c r="A13" s="151" t="s">
        <v>24</v>
      </c>
      <c r="B13" s="50">
        <v>793427</v>
      </c>
      <c r="C13" s="50">
        <v>813784</v>
      </c>
      <c r="D13" s="50">
        <v>758790</v>
      </c>
      <c r="E13" s="50">
        <v>755160</v>
      </c>
      <c r="F13" s="50">
        <v>707813</v>
      </c>
      <c r="G13" s="50">
        <v>703762</v>
      </c>
      <c r="H13" s="50">
        <v>697898</v>
      </c>
      <c r="I13" s="50">
        <v>694820</v>
      </c>
      <c r="J13" s="50">
        <v>693043</v>
      </c>
      <c r="K13" s="50">
        <v>692675</v>
      </c>
      <c r="L13" s="50">
        <v>654689</v>
      </c>
    </row>
    <row r="14" spans="1:12" ht="24" customHeight="1">
      <c r="A14" s="151" t="s">
        <v>25</v>
      </c>
      <c r="B14" s="50">
        <v>420178</v>
      </c>
      <c r="C14" s="50">
        <v>438309</v>
      </c>
      <c r="D14" s="50">
        <v>408097</v>
      </c>
      <c r="E14" s="50">
        <v>412591</v>
      </c>
      <c r="F14" s="50">
        <v>373168</v>
      </c>
      <c r="G14" s="50">
        <v>366337</v>
      </c>
      <c r="H14" s="50">
        <v>377680</v>
      </c>
      <c r="I14" s="50">
        <v>351005</v>
      </c>
      <c r="J14" s="50">
        <v>314412</v>
      </c>
      <c r="K14" s="50">
        <v>308362</v>
      </c>
      <c r="L14" s="50">
        <v>297684</v>
      </c>
    </row>
    <row r="15" spans="1:12" ht="24" customHeight="1">
      <c r="A15" s="151" t="s">
        <v>26</v>
      </c>
      <c r="B15" s="50">
        <v>22196</v>
      </c>
      <c r="C15" s="50">
        <v>40096</v>
      </c>
      <c r="D15" s="50">
        <v>30993</v>
      </c>
      <c r="E15" s="50">
        <v>48427</v>
      </c>
      <c r="F15" s="50">
        <v>30440</v>
      </c>
      <c r="G15" s="50">
        <v>39980</v>
      </c>
      <c r="H15" s="50">
        <v>37768</v>
      </c>
      <c r="I15" s="50">
        <f>7896+28805</f>
        <v>36701</v>
      </c>
      <c r="J15" s="50">
        <v>30997</v>
      </c>
      <c r="K15" s="50">
        <v>32614</v>
      </c>
      <c r="L15" s="50">
        <v>37764</v>
      </c>
    </row>
    <row r="16" spans="1:12" ht="24" customHeight="1">
      <c r="A16" s="151" t="s">
        <v>27</v>
      </c>
      <c r="B16" s="50">
        <v>30</v>
      </c>
      <c r="C16" s="50">
        <v>30</v>
      </c>
      <c r="D16" s="50">
        <v>30</v>
      </c>
      <c r="E16" s="50">
        <v>30</v>
      </c>
      <c r="F16" s="50">
        <v>30</v>
      </c>
      <c r="G16" s="50">
        <v>30</v>
      </c>
      <c r="H16" s="50">
        <v>30</v>
      </c>
      <c r="I16" s="50">
        <v>30</v>
      </c>
      <c r="J16" s="50">
        <v>30</v>
      </c>
      <c r="K16" s="50">
        <v>73</v>
      </c>
      <c r="L16" s="50">
        <v>27</v>
      </c>
    </row>
    <row r="17" spans="1:12" ht="24" customHeight="1">
      <c r="A17" s="151" t="s">
        <v>138</v>
      </c>
      <c r="B17" s="50">
        <v>21366</v>
      </c>
      <c r="C17" s="50">
        <v>21959</v>
      </c>
      <c r="D17" s="50">
        <v>21527</v>
      </c>
      <c r="E17" s="50">
        <v>21379</v>
      </c>
      <c r="F17" s="50">
        <v>19081</v>
      </c>
      <c r="G17" s="50">
        <v>13433</v>
      </c>
      <c r="H17" s="50">
        <v>14417</v>
      </c>
      <c r="I17" s="50">
        <v>13900</v>
      </c>
      <c r="J17" s="50">
        <v>13340</v>
      </c>
      <c r="K17" s="50">
        <v>12875</v>
      </c>
      <c r="L17" s="76">
        <v>72</v>
      </c>
    </row>
    <row r="18" spans="1:12" ht="24" customHeight="1">
      <c r="A18" s="151" t="s">
        <v>28</v>
      </c>
      <c r="B18" s="50">
        <v>258255</v>
      </c>
      <c r="C18" s="50">
        <v>248433</v>
      </c>
      <c r="D18" s="50">
        <v>244447</v>
      </c>
      <c r="E18" s="50">
        <v>244106</v>
      </c>
      <c r="F18" s="50">
        <v>247734</v>
      </c>
      <c r="G18" s="50">
        <v>243860</v>
      </c>
      <c r="H18" s="50">
        <v>240612</v>
      </c>
      <c r="I18" s="50">
        <v>246206</v>
      </c>
      <c r="J18" s="50">
        <v>239610</v>
      </c>
      <c r="K18" s="50">
        <v>235892</v>
      </c>
      <c r="L18" s="50">
        <v>232113</v>
      </c>
    </row>
    <row r="19" spans="1:12" ht="24" customHeight="1">
      <c r="A19" s="145" t="s">
        <v>22</v>
      </c>
      <c r="B19" s="48">
        <f t="shared" ref="B19" si="3">SUM(B12:B18)</f>
        <v>1564177</v>
      </c>
      <c r="C19" s="48">
        <f t="shared" ref="C19:I19" si="4">SUM(C12:C18)</f>
        <v>1610265</v>
      </c>
      <c r="D19" s="48">
        <f t="shared" si="4"/>
        <v>1501110</v>
      </c>
      <c r="E19" s="48">
        <f t="shared" si="4"/>
        <v>1523188</v>
      </c>
      <c r="F19" s="48">
        <f t="shared" si="4"/>
        <v>1426328</v>
      </c>
      <c r="G19" s="48">
        <f t="shared" si="4"/>
        <v>1415262</v>
      </c>
      <c r="H19" s="48">
        <f t="shared" si="4"/>
        <v>1402835</v>
      </c>
      <c r="I19" s="48">
        <f t="shared" si="4"/>
        <v>1379298</v>
      </c>
      <c r="J19" s="48">
        <f>SUM(J12:J18)</f>
        <v>1326041</v>
      </c>
      <c r="K19" s="48">
        <f>SUM(K12:K18)</f>
        <v>1317205</v>
      </c>
      <c r="L19" s="48">
        <f>SUM(L12:L18)</f>
        <v>1249853</v>
      </c>
    </row>
    <row r="20" spans="1:12" ht="15" customHeight="1"/>
    <row r="21" spans="1:12" ht="24" customHeight="1" thickBot="1">
      <c r="A21" s="7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24" customHeight="1" thickBot="1">
      <c r="A22" s="20" t="s">
        <v>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4" customHeight="1"/>
    <row r="24" spans="1:12">
      <c r="L24" s="23" t="s">
        <v>0</v>
      </c>
    </row>
    <row r="31" spans="1:12" ht="41.25" customHeight="1"/>
    <row r="36" spans="4:4">
      <c r="D36" s="23" t="s">
        <v>149</v>
      </c>
    </row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6" orientation="landscape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Forsíða</vt:lpstr>
      <vt:lpstr>Efnisyfirlit</vt:lpstr>
      <vt:lpstr>Fyrirvari</vt:lpstr>
      <vt:lpstr>Fjárfestatengsl</vt:lpstr>
      <vt:lpstr>Landsbankinn í hnotskurn</vt:lpstr>
      <vt:lpstr>Rekstur - ár</vt:lpstr>
      <vt:lpstr>Rekstur - ársf</vt:lpstr>
      <vt:lpstr>Efnahagur - ár</vt:lpstr>
      <vt:lpstr>Efnahagur - ársfj</vt:lpstr>
      <vt:lpstr>Kennitölur - ár</vt:lpstr>
      <vt:lpstr>Kennitölur - ársfj</vt:lpstr>
      <vt:lpstr>Starfsþættir</vt:lpstr>
      <vt:lpstr>Lykiltölur og hlutföll</vt:lpstr>
      <vt:lpstr>'Efnahagur - ár'!Print_Area</vt:lpstr>
      <vt:lpstr>'Efnahagur - ársfj'!Print_Area</vt:lpstr>
      <vt:lpstr>Efnisyfirlit!Print_Area</vt:lpstr>
      <vt:lpstr>Fjárfestatengsl!Print_Area</vt:lpstr>
      <vt:lpstr>Forsíða!Print_Area</vt:lpstr>
      <vt:lpstr>Fyrirvari!Print_Area</vt:lpstr>
      <vt:lpstr>'Kennitölur - ár'!Print_Area</vt:lpstr>
      <vt:lpstr>'Kennitölur - ársfj'!Print_Area</vt:lpstr>
      <vt:lpstr>'Landsbankinn í hnotskurn'!Print_Area</vt:lpstr>
      <vt:lpstr>'Lykiltölur og hlutföll'!Print_Area</vt:lpstr>
      <vt:lpstr>'Rekstur - ár'!Print_Area</vt:lpstr>
      <vt:lpstr>'Rekstur - ársf'!Print_Area</vt:lpstr>
      <vt:lpstr>Starfsþættir!Print_Area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Hanna K. Thoroddsen</cp:lastModifiedBy>
  <cp:lastPrinted>2021-02-10T21:45:27Z</cp:lastPrinted>
  <dcterms:created xsi:type="dcterms:W3CDTF">2016-05-06T09:03:52Z</dcterms:created>
  <dcterms:modified xsi:type="dcterms:W3CDTF">2021-02-11T14:58:17Z</dcterms:modified>
</cp:coreProperties>
</file>