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FjarstyringALM\11. Fjárfestatengsl\Uppgjör 2020\isl\"/>
    </mc:Choice>
  </mc:AlternateContent>
  <bookViews>
    <workbookView xWindow="750" yWindow="375" windowWidth="17550" windowHeight="13485" tabRatio="96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63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ár'!$A$1:$F$22</definedName>
    <definedName name="_xlnm.Print_Area" localSheetId="8">'Efnahagur - ársfj'!$A$1:$J$22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ár'!$A$1:$F$26</definedName>
    <definedName name="_xlnm.Print_Area" localSheetId="10">'Kennitölur - ársfj'!$A$1:$J$27</definedName>
    <definedName name="_xlnm.Print_Area" localSheetId="4">'Landsbankinn í hnotskurn'!$A$1:$M$66</definedName>
    <definedName name="_xlnm.Print_Area" localSheetId="12">'Lykiltölur og hlutföll'!$A$1:$H$48</definedName>
    <definedName name="_xlnm.Print_Area" localSheetId="5">'Rekstur - ár'!$A$1:$F$26</definedName>
    <definedName name="_xlnm.Print_Area" localSheetId="6">'Rekstur - ársf'!$A$1:$J$27</definedName>
    <definedName name="_xlnm.Print_Area" localSheetId="11">Starfsþættir!$A$1:$H$21</definedName>
  </definedNames>
  <calcPr calcId="152511"/>
</workbook>
</file>

<file path=xl/calcChain.xml><?xml version="1.0" encoding="utf-8"?>
<calcChain xmlns="http://schemas.openxmlformats.org/spreadsheetml/2006/main">
  <c r="H14" i="25" l="1"/>
  <c r="H9" i="25"/>
  <c r="H17" i="25"/>
  <c r="I18" i="33"/>
  <c r="I15" i="33"/>
  <c r="B7" i="33"/>
  <c r="B8" i="33" s="1"/>
  <c r="B18" i="33" s="1"/>
  <c r="B21" i="33" s="1"/>
  <c r="B24" i="33" s="1"/>
  <c r="C15" i="23"/>
  <c r="D15" i="23"/>
  <c r="B15" i="23"/>
  <c r="B19" i="34"/>
  <c r="B10" i="34"/>
  <c r="D15" i="33"/>
  <c r="E15" i="33"/>
  <c r="F15" i="33"/>
  <c r="G15" i="33"/>
  <c r="H15" i="33"/>
  <c r="J15" i="33"/>
  <c r="J18" i="33" s="1"/>
  <c r="B15" i="33"/>
  <c r="C15" i="33"/>
  <c r="B18" i="23" l="1"/>
  <c r="B21" i="23" s="1"/>
  <c r="C5" i="33"/>
  <c r="C8" i="33" s="1"/>
  <c r="B7" i="23"/>
  <c r="B8" i="23" s="1"/>
  <c r="C19" i="34" l="1"/>
  <c r="C10" i="34"/>
  <c r="B19" i="24"/>
  <c r="B10" i="24"/>
  <c r="C18" i="33" l="1"/>
  <c r="C21" i="33" s="1"/>
  <c r="C24" i="33" s="1"/>
  <c r="B24" i="23"/>
  <c r="D7" i="33" l="1"/>
  <c r="D8" i="33" s="1"/>
  <c r="D19" i="34" l="1"/>
  <c r="D10" i="34"/>
  <c r="D18" i="33" l="1"/>
  <c r="D21" i="33" s="1"/>
  <c r="D24" i="33" s="1"/>
  <c r="E19" i="34" l="1"/>
  <c r="E10" i="34"/>
  <c r="E7" i="33"/>
  <c r="E8" i="33" s="1"/>
  <c r="E18" i="33" l="1"/>
  <c r="E21" i="33" s="1"/>
  <c r="E24" i="33" s="1"/>
  <c r="F15" i="34"/>
  <c r="F19" i="34" s="1"/>
  <c r="F8" i="34"/>
  <c r="F10" i="34" s="1"/>
  <c r="F7" i="33"/>
  <c r="F8" i="33" l="1"/>
  <c r="F18" i="33" s="1"/>
  <c r="F21" i="33" s="1"/>
  <c r="F24" i="33" s="1"/>
  <c r="G19" i="34"/>
  <c r="G10" i="34"/>
  <c r="C19" i="24"/>
  <c r="C10" i="24"/>
  <c r="C7" i="23"/>
  <c r="C8" i="23" s="1"/>
  <c r="C18" i="23" s="1"/>
  <c r="C21" i="23" l="1"/>
  <c r="C24" i="23" s="1"/>
  <c r="H7" i="33"/>
  <c r="H19" i="34" l="1"/>
  <c r="H10" i="34"/>
  <c r="H18" i="33"/>
  <c r="H21" i="33" s="1"/>
  <c r="H24" i="33" s="1"/>
  <c r="I7" i="33" l="1"/>
  <c r="I19" i="34" l="1"/>
  <c r="I10" i="34"/>
  <c r="I21" i="33"/>
  <c r="I24" i="33" s="1"/>
  <c r="J7" i="33" l="1"/>
  <c r="G7" i="33" s="1"/>
  <c r="G8" i="33" l="1"/>
  <c r="G18" i="33" s="1"/>
  <c r="G21" i="33" s="1"/>
  <c r="G24" i="33" s="1"/>
  <c r="J19" i="34"/>
  <c r="J10" i="34"/>
  <c r="J21" i="33"/>
  <c r="J24" i="33" s="1"/>
  <c r="H18" i="25" l="1"/>
  <c r="H19" i="25"/>
  <c r="H8" i="25"/>
  <c r="H6" i="25"/>
  <c r="H4" i="25"/>
  <c r="H5" i="25"/>
  <c r="H3" i="25"/>
  <c r="D19" i="24"/>
  <c r="D10" i="24"/>
  <c r="H7" i="25" l="1"/>
  <c r="H11" i="25" s="1"/>
  <c r="D7" i="23"/>
  <c r="D8" i="23" s="1"/>
  <c r="D18" i="23" s="1"/>
  <c r="D21" i="23" l="1"/>
  <c r="D24" i="23" s="1"/>
  <c r="C7" i="25"/>
  <c r="D7" i="25"/>
  <c r="E7" i="25"/>
  <c r="F7" i="25"/>
  <c r="G7" i="25"/>
  <c r="H13" i="25"/>
  <c r="H15" i="25" s="1"/>
  <c r="B7" i="25"/>
  <c r="B11" i="25" s="1"/>
  <c r="B13" i="25" s="1"/>
  <c r="B15" i="25" s="1"/>
  <c r="G11" i="25" l="1"/>
  <c r="G13" i="25" s="1"/>
  <c r="G15" i="25" s="1"/>
  <c r="F11" i="25"/>
  <c r="F13" i="25" s="1"/>
  <c r="F15" i="25" s="1"/>
  <c r="E11" i="25"/>
  <c r="E13" i="25" s="1"/>
  <c r="E15" i="25" s="1"/>
  <c r="D11" i="25"/>
  <c r="D13" i="25" s="1"/>
  <c r="D15" i="25" s="1"/>
  <c r="C11" i="25"/>
  <c r="C13" i="25" s="1"/>
  <c r="C15" i="25" s="1"/>
  <c r="F7" i="23" l="1"/>
  <c r="F8" i="23" s="1"/>
  <c r="E7" i="23"/>
  <c r="E8" i="23" s="1"/>
  <c r="F11" i="23"/>
  <c r="F15" i="23" s="1"/>
  <c r="F18" i="23" s="1"/>
  <c r="E11" i="23"/>
  <c r="E15" i="23" s="1"/>
  <c r="E18" i="23" l="1"/>
</calcChain>
</file>

<file path=xl/sharedStrings.xml><?xml version="1.0" encoding="utf-8"?>
<sst xmlns="http://schemas.openxmlformats.org/spreadsheetml/2006/main" count="316" uniqueCount="200">
  <si>
    <t xml:space="preserve"> </t>
  </si>
  <si>
    <t>Landsbankinn hf.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</si>
  <si>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</si>
  <si>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</si>
  <si>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</si>
  <si>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</si>
  <si>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</si>
  <si>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</si>
  <si>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</si>
  <si>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</si>
  <si>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</si>
  <si>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</si>
  <si>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</si>
  <si>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</si>
  <si>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</si>
  <si>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</si>
  <si>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af aflagðri starfsemi, að frádregnum skatti</t>
  </si>
  <si>
    <t xml:space="preserve">Efnahagur </t>
  </si>
  <si>
    <t>Sjóður og innistæður í Seðlabanka</t>
  </si>
  <si>
    <t>Markaðsskuldabréf</t>
  </si>
  <si>
    <t>Hlutabréf</t>
  </si>
  <si>
    <t>Útlán til viðskiptavina</t>
  </si>
  <si>
    <t>Aðrar eignir</t>
  </si>
  <si>
    <t>Samtals</t>
  </si>
  <si>
    <t>Innlán frá fjármálafyrirtækjum</t>
  </si>
  <si>
    <t>Innlán frá viðskiptavinum</t>
  </si>
  <si>
    <t>Lántaka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</si>
  <si>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</si>
  <si>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</si>
  <si>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</si>
  <si>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</si>
  <si>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</si>
  <si>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</si>
  <si>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</si>
  <si>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</si>
  <si>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</si>
  <si>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</si>
  <si>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Stöðugildi</t>
  </si>
  <si>
    <t>Hagnaður á hlut</t>
  </si>
  <si>
    <t>Arður á hlut</t>
  </si>
  <si>
    <t>Hreinar rekstrartekjur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</si>
  <si>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</si>
  <si>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</si>
  <si>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</si>
  <si>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</si>
  <si>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</si>
  <si>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</si>
  <si>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</si>
  <si>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</si>
  <si>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</si>
  <si>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</si>
  <si>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</si>
  <si>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</si>
  <si>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</si>
  <si>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</si>
  <si>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</si>
  <si>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</si>
  <si>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</si>
  <si>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</si>
  <si>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</si>
  <si>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</si>
  <si>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</si>
  <si>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</si>
  <si>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</si>
  <si>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</si>
  <si>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</si>
  <si>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</si>
  <si>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</si>
  <si>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</si>
  <si>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</si>
  <si>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</si>
  <si>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</si>
  <si>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</si>
  <si>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</si>
  <si>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</si>
  <si>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</si>
  <si>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</si>
  <si>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</si>
  <si>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</si>
  <si>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</si>
  <si>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</si>
  <si>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</si>
  <si>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</si>
  <si>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</si>
  <si>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Vaxtamunur eigna og skulda***</t>
  </si>
  <si>
    <t>Kostnaðarhlutfall****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</si>
  <si>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</si>
  <si>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</si>
  <si>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</si>
  <si>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</si>
  <si>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</si>
  <si>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</si>
  <si>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</si>
  <si>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</si>
  <si>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</si>
  <si>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</si>
  <si>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</si>
  <si>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</si>
  <si>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</si>
  <si>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</si>
  <si>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</si>
  <si>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</si>
  <si>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</si>
  <si>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</si>
  <si>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</si>
  <si>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</si>
  <si>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</si>
  <si>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</si>
  <si>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</si>
  <si>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</si>
  <si>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</si>
  <si>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</si>
  <si>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</si>
  <si>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</si>
  <si>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Hreinn gengismunur</t>
  </si>
  <si>
    <t xml:space="preserve">Eiginfjárhlutfall </t>
  </si>
  <si>
    <t>**Arðsemi heildareigna eftir skatta = hagnaður eftir skatta / meðalstöðu heildareigna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</si>
  <si>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</si>
  <si>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</si>
  <si>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</si>
  <si>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</si>
  <si>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</si>
  <si>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</si>
  <si>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</si>
  <si>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</si>
  <si>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</si>
  <si>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</si>
  <si>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</si>
  <si>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</si>
  <si>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</si>
  <si>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</si>
  <si>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</si>
  <si>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</si>
  <si>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</si>
  <si>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</si>
  <si>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</si>
  <si>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2017</t>
  </si>
  <si>
    <t>Heildarlausafjárþekja</t>
  </si>
  <si>
    <t xml:space="preserve">Almennt eigið fé þáttar 1 + viðbótar eigið fé þáttar 1 </t>
  </si>
  <si>
    <t>F1 2018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</si>
  <si>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</si>
  <si>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</si>
  <si>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</si>
  <si>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</si>
  <si>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F2 2018</t>
  </si>
  <si>
    <t>Hagnaður / meðalstaða eigin fjár á tímabili</t>
  </si>
  <si>
    <t>F3 2018</t>
  </si>
  <si>
    <t>2018</t>
  </si>
  <si>
    <t>F4 2018</t>
  </si>
  <si>
    <t>Hagnaður eftir skatta / meðalstaða eigna á tímabili</t>
  </si>
  <si>
    <t>Arðsemi eigna</t>
  </si>
  <si>
    <t>F1 2019</t>
  </si>
  <si>
    <t>F2 2019</t>
  </si>
  <si>
    <t>F3 2019</t>
  </si>
  <si>
    <t xml:space="preserve">Hrein virðisbreyting </t>
  </si>
  <si>
    <t>7. maí 2020 - Uppgjör 1F 2020</t>
  </si>
  <si>
    <t>29. október 2020 - Uppgjör 3F 2020</t>
  </si>
  <si>
    <t>11. febrúar 2021 - Ársuppgjör 2020</t>
  </si>
  <si>
    <t>30. júlí 2020 - Uppgjör 1H 2020</t>
  </si>
  <si>
    <t>Eiginfjárhlutfall alls</t>
  </si>
  <si>
    <t>Eiginfjárgrunnur</t>
  </si>
  <si>
    <t>CET + AT1 + T2</t>
  </si>
  <si>
    <t>Eiginfjárgrunnur samkvæmt ákvæðum laga (CET1 + AT1 + T2) / áhættugrunnur</t>
  </si>
  <si>
    <t>F4 2019</t>
  </si>
  <si>
    <t>Víkjandi lántökur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</si>
  <si>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</si>
  <si>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</si>
  <si>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</si>
  <si>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</si>
  <si>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</si>
  <si>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Frekari upplýsingar um eldri tímabil eru aðgengileg í excel fjárhagsbók</t>
  </si>
  <si>
    <t>Lausafjárforði / Max (25% útflæði; útflæði - innflæði)</t>
  </si>
  <si>
    <t>31. mars 2020</t>
  </si>
  <si>
    <t>Aðrar rekstrartekjur og (gjöld)</t>
  </si>
  <si>
    <t>Skattur á heildarskuldir fjármálafyrirtækja</t>
  </si>
  <si>
    <t>Tekjuskattur</t>
  </si>
  <si>
    <t>Rekstrargjöld samtals</t>
  </si>
  <si>
    <t>.</t>
  </si>
  <si>
    <t>F1 2020</t>
  </si>
  <si>
    <t>Starfsþættir - 1.1. - 31.3.2020</t>
  </si>
  <si>
    <t>Hagnaður (tap) fyrir útskiptingu kostnaðar og skatta</t>
  </si>
  <si>
    <t>Útskiptur kostnaður frá stoðsviðum til starfsþátta</t>
  </si>
  <si>
    <t>Hagnaður (tap) samtals</t>
  </si>
  <si>
    <t>(Hagnaður fyrir skatta - skattur á heildarskuldir fjármálafyrirtækja) / meðalstaða eigin fjár á tímabili</t>
  </si>
  <si>
    <t>(Rekstrargjöld - skattur á heildarskuldir fjármálafyrirtækja) / (Rekstrartekjur - virðisbreytingar útlána)</t>
  </si>
  <si>
    <t xml:space="preserve">Hagnaður tímabilsins sem tilheyrir hluthöfum/ veginn meðalfjöldi útistandandi hluta </t>
  </si>
  <si>
    <t>Ársverk í lok tímabils</t>
  </si>
  <si>
    <t xml:space="preserve">Fjöldi starfsmanna í lok tímabils </t>
  </si>
  <si>
    <t>*Arðsemi eigin fjár fyrir skatta =Hagnaður / meðalstaða eigin fjár á tímabili</t>
  </si>
  <si>
    <t>***Vaxtamunur eigna og skulda =(Vaxtatekjur / meðalstöðu eigna) - (vaxtagjöld / meðalstöðu skulda)</t>
  </si>
  <si>
    <t>****Kostnaðarhlutfall = (Rekstrargjöld - skattur á heildarskuldir fjármálafyrirtækja) / (Rekstrartekjur - virðisbreytingar útlána)</t>
  </si>
  <si>
    <t>Arðsemi eigna**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</si>
  <si>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</si>
  <si>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</si>
  <si>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</si>
  <si>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</si>
  <si>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</si>
  <si>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Hagnaður (tap) eftir skatta</t>
  </si>
  <si>
    <t>Hlutfall rekstrarkostnaðar af meðalstöðu heildarfjármagns</t>
  </si>
  <si>
    <t>Víkjandi lántaka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</si>
</sst>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4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525252"/>
      </bottom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0935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9355A"/>
      </right>
      <top/>
      <bottom/>
      <diagonal/>
    </border>
  </borders>
  <cellStyleXfs count="112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28" fillId="0" borderId="2" xfId="0" applyFont="1" applyBorder="1" applyAlignment="1">
      <alignment horizontal="left" vertical="center" wrapText="1" readingOrder="1"/>
    </xf>
    <xf numFmtId="0" fontId="29" fillId="2" borderId="2" xfId="0" applyFont="1" applyFill="1" applyBorder="1" applyAlignment="1">
      <alignment horizontal="left" vertical="center" wrapText="1" readingOrder="1"/>
    </xf>
    <xf numFmtId="0" fontId="28" fillId="0" borderId="3" xfId="0" applyFont="1" applyBorder="1" applyAlignment="1">
      <alignment horizontal="left" vertical="center" wrapText="1" readingOrder="1"/>
    </xf>
    <xf numFmtId="3" fontId="25" fillId="3" borderId="2" xfId="0" applyNumberFormat="1" applyFont="1" applyFill="1" applyBorder="1" applyAlignment="1">
      <alignment horizontal="center" vertical="center" wrapText="1" readingOrder="1"/>
    </xf>
    <xf numFmtId="3" fontId="25" fillId="3" borderId="1" xfId="0" applyNumberFormat="1" applyFont="1" applyFill="1" applyBorder="1" applyAlignment="1">
      <alignment horizontal="center" vertical="center" wrapText="1" readingOrder="1"/>
    </xf>
    <xf numFmtId="0" fontId="28" fillId="3" borderId="2" xfId="0" applyFont="1" applyFill="1" applyBorder="1" applyAlignment="1">
      <alignment horizontal="left" vertical="center" wrapText="1" readingOrder="1"/>
    </xf>
    <xf numFmtId="0" fontId="0" fillId="3" borderId="0" xfId="0" applyFill="1"/>
    <xf numFmtId="0" fontId="31" fillId="3" borderId="0" xfId="0" applyFont="1" applyFill="1" applyBorder="1" applyAlignment="1">
      <alignment horizontal="left" vertical="center" wrapText="1" readingOrder="1"/>
    </xf>
    <xf numFmtId="0" fontId="21" fillId="3" borderId="0" xfId="0" applyFont="1" applyFill="1"/>
    <xf numFmtId="0" fontId="22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32" fillId="3" borderId="0" xfId="0" applyFont="1" applyFill="1"/>
    <xf numFmtId="0" fontId="28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34" fillId="4" borderId="0" xfId="0" applyFont="1" applyFill="1"/>
    <xf numFmtId="0" fontId="33" fillId="4" borderId="0" xfId="0" applyFont="1" applyFill="1" applyBorder="1" applyAlignment="1">
      <alignment horizontal="left" vertical="center" readingOrder="1"/>
    </xf>
    <xf numFmtId="0" fontId="34" fillId="3" borderId="0" xfId="0" applyFont="1" applyFill="1"/>
    <xf numFmtId="0" fontId="39" fillId="4" borderId="0" xfId="0" applyFont="1" applyFill="1"/>
    <xf numFmtId="0" fontId="40" fillId="4" borderId="0" xfId="0" applyFont="1" applyFill="1"/>
    <xf numFmtId="0" fontId="0" fillId="4" borderId="4" xfId="0" applyFill="1" applyBorder="1"/>
    <xf numFmtId="0" fontId="34" fillId="4" borderId="0" xfId="0" quotePrefix="1" applyFont="1" applyFill="1"/>
    <xf numFmtId="0" fontId="41" fillId="4" borderId="0" xfId="39" applyFont="1" applyFill="1"/>
    <xf numFmtId="0" fontId="0" fillId="3" borderId="0" xfId="0" applyFill="1" applyBorder="1"/>
    <xf numFmtId="0" fontId="0" fillId="3" borderId="5" xfId="0" applyFill="1" applyBorder="1"/>
    <xf numFmtId="0" fontId="34" fillId="4" borderId="0" xfId="0" applyFont="1" applyFill="1" applyAlignment="1">
      <alignment vertical="center" readingOrder="1"/>
    </xf>
    <xf numFmtId="49" fontId="38" fillId="4" borderId="0" xfId="0" quotePrefix="1" applyNumberFormat="1" applyFont="1" applyFill="1" applyAlignment="1">
      <alignment horizontal="left"/>
    </xf>
    <xf numFmtId="0" fontId="43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44" fillId="3" borderId="0" xfId="0" applyFont="1" applyFill="1"/>
    <xf numFmtId="0" fontId="33" fillId="4" borderId="0" xfId="0" applyFont="1" applyFill="1" applyAlignment="1">
      <alignment vertical="center" readingOrder="1"/>
    </xf>
    <xf numFmtId="0" fontId="45" fillId="2" borderId="0" xfId="39" applyFont="1" applyFill="1" applyBorder="1" applyAlignment="1">
      <alignment horizontal="left" vertical="center" wrapText="1" readingOrder="1"/>
    </xf>
    <xf numFmtId="0" fontId="46" fillId="2" borderId="0" xfId="39" applyFont="1" applyFill="1" applyBorder="1" applyAlignment="1">
      <alignment horizontal="left" vertical="center" readingOrder="1"/>
    </xf>
    <xf numFmtId="0" fontId="42" fillId="3" borderId="0" xfId="0" applyFont="1" applyFill="1" applyBorder="1" applyAlignment="1">
      <alignment horizontal="left" vertical="center" readingOrder="1"/>
    </xf>
    <xf numFmtId="0" fontId="47" fillId="3" borderId="5" xfId="0" applyFont="1" applyFill="1" applyBorder="1" applyAlignment="1">
      <alignment horizontal="left" vertical="center" readingOrder="1"/>
    </xf>
    <xf numFmtId="0" fontId="45" fillId="3" borderId="0" xfId="39" applyFont="1" applyFill="1"/>
    <xf numFmtId="0" fontId="45" fillId="3" borderId="0" xfId="39" applyFont="1" applyFill="1" applyBorder="1" applyAlignment="1">
      <alignment horizontal="left" vertical="center" readingOrder="1"/>
    </xf>
    <xf numFmtId="0" fontId="43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31" fillId="3" borderId="5" xfId="0" applyFont="1" applyFill="1" applyBorder="1" applyAlignment="1">
      <alignment horizontal="left" vertical="center" readingOrder="1"/>
    </xf>
    <xf numFmtId="0" fontId="0" fillId="3" borderId="5" xfId="0" applyFont="1" applyFill="1" applyBorder="1"/>
    <xf numFmtId="0" fontId="35" fillId="4" borderId="0" xfId="0" applyFont="1" applyFill="1" applyBorder="1" applyAlignment="1">
      <alignment horizontal="left" vertical="center" wrapText="1" readingOrder="1"/>
    </xf>
    <xf numFmtId="3" fontId="24" fillId="2" borderId="2" xfId="0" applyNumberFormat="1" applyFont="1" applyFill="1" applyBorder="1" applyAlignment="1">
      <alignment horizontal="center" vertical="center" wrapText="1" readingOrder="1"/>
    </xf>
    <xf numFmtId="0" fontId="37" fillId="4" borderId="0" xfId="0" applyFont="1" applyFill="1" applyBorder="1" applyAlignment="1">
      <alignment horizontal="center" vertical="center" wrapText="1" readingOrder="1"/>
    </xf>
    <xf numFmtId="0" fontId="34" fillId="4" borderId="0" xfId="0" applyFont="1" applyFill="1" applyAlignment="1"/>
    <xf numFmtId="0" fontId="37" fillId="4" borderId="0" xfId="0" applyFont="1" applyFill="1" applyBorder="1" applyAlignment="1">
      <alignment horizontal="center" readingOrder="1"/>
    </xf>
    <xf numFmtId="0" fontId="48" fillId="4" borderId="0" xfId="0" applyFont="1" applyFill="1"/>
    <xf numFmtId="0" fontId="36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32" fillId="3" borderId="0" xfId="0" applyFont="1" applyFill="1" applyAlignment="1">
      <alignment vertical="top"/>
    </xf>
    <xf numFmtId="0" fontId="32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40" fillId="3" borderId="0" xfId="0" applyFont="1" applyFill="1"/>
    <xf numFmtId="0" fontId="34" fillId="3" borderId="0" xfId="0" quotePrefix="1" applyFont="1" applyFill="1"/>
    <xf numFmtId="0" fontId="41" fillId="3" borderId="0" xfId="39" applyFont="1" applyFill="1"/>
    <xf numFmtId="0" fontId="42" fillId="3" borderId="0" xfId="0" applyFont="1" applyFill="1" applyBorder="1" applyAlignment="1">
      <alignment vertical="center" readingOrder="1"/>
    </xf>
    <xf numFmtId="0" fontId="22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 readingOrder="1"/>
    </xf>
    <xf numFmtId="3" fontId="25" fillId="3" borderId="0" xfId="0" applyNumberFormat="1" applyFont="1" applyFill="1" applyBorder="1" applyAlignment="1">
      <alignment horizontal="center" vertical="center" wrapText="1" readingOrder="1"/>
    </xf>
    <xf numFmtId="3" fontId="24" fillId="3" borderId="0" xfId="0" applyNumberFormat="1" applyFont="1" applyFill="1" applyBorder="1" applyAlignment="1">
      <alignment horizontal="center" vertical="center" wrapText="1" readingOrder="1"/>
    </xf>
    <xf numFmtId="0" fontId="0" fillId="6" borderId="0" xfId="0" applyFill="1"/>
    <xf numFmtId="0" fontId="28" fillId="7" borderId="2" xfId="0" applyFont="1" applyFill="1" applyBorder="1" applyAlignment="1">
      <alignment horizontal="left" vertical="center" wrapText="1" readingOrder="1"/>
    </xf>
    <xf numFmtId="0" fontId="28" fillId="6" borderId="1" xfId="0" applyFont="1" applyFill="1" applyBorder="1" applyAlignment="1">
      <alignment horizontal="left" vertical="center" wrapText="1" readingOrder="1"/>
    </xf>
    <xf numFmtId="0" fontId="46" fillId="3" borderId="0" xfId="39" applyFont="1" applyFill="1" applyBorder="1" applyAlignment="1">
      <alignment horizontal="left" vertical="center" readingOrder="1"/>
    </xf>
    <xf numFmtId="0" fontId="33" fillId="4" borderId="7" xfId="0" applyFont="1" applyFill="1" applyBorder="1" applyAlignment="1">
      <alignment horizontal="left" vertical="center" readingOrder="1"/>
    </xf>
    <xf numFmtId="0" fontId="34" fillId="4" borderId="8" xfId="0" applyFont="1" applyFill="1" applyBorder="1"/>
    <xf numFmtId="0" fontId="35" fillId="4" borderId="10" xfId="0" applyFont="1" applyFill="1" applyBorder="1" applyAlignment="1">
      <alignment horizontal="left" vertical="center" wrapText="1" readingOrder="1"/>
    </xf>
    <xf numFmtId="14" fontId="35" fillId="4" borderId="11" xfId="0" quotePrefix="1" applyNumberFormat="1" applyFont="1" applyFill="1" applyBorder="1" applyAlignment="1">
      <alignment horizontal="center" vertical="center" wrapText="1" readingOrder="1"/>
    </xf>
    <xf numFmtId="0" fontId="33" fillId="4" borderId="8" xfId="0" applyFont="1" applyFill="1" applyBorder="1" applyAlignment="1">
      <alignment horizontal="left" vertical="center" readingOrder="1"/>
    </xf>
    <xf numFmtId="0" fontId="0" fillId="3" borderId="8" xfId="0" applyFill="1" applyBorder="1"/>
    <xf numFmtId="0" fontId="35" fillId="4" borderId="11" xfId="0" applyFont="1" applyFill="1" applyBorder="1" applyAlignment="1">
      <alignment horizontal="center" vertical="center" wrapText="1" readingOrder="1"/>
    </xf>
    <xf numFmtId="0" fontId="0" fillId="3" borderId="11" xfId="0" applyFill="1" applyBorder="1"/>
    <xf numFmtId="0" fontId="33" fillId="4" borderId="7" xfId="0" applyFont="1" applyFill="1" applyBorder="1" applyAlignment="1">
      <alignment horizontal="left" vertical="center" wrapText="1" readingOrder="1"/>
    </xf>
    <xf numFmtId="0" fontId="33" fillId="4" borderId="8" xfId="0" applyFont="1" applyFill="1" applyBorder="1" applyAlignment="1">
      <alignment horizontal="left" vertical="center" wrapText="1" readingOrder="1"/>
    </xf>
    <xf numFmtId="49" fontId="35" fillId="4" borderId="11" xfId="0" applyNumberFormat="1" applyFont="1" applyFill="1" applyBorder="1" applyAlignment="1">
      <alignment horizontal="center" vertical="center" wrapText="1" readingOrder="1"/>
    </xf>
    <xf numFmtId="0" fontId="37" fillId="4" borderId="8" xfId="0" applyFont="1" applyFill="1" applyBorder="1" applyAlignment="1">
      <alignment horizontal="center" readingOrder="1"/>
    </xf>
    <xf numFmtId="0" fontId="34" fillId="4" borderId="8" xfId="0" applyFont="1" applyFill="1" applyBorder="1" applyAlignment="1"/>
    <xf numFmtId="0" fontId="34" fillId="4" borderId="9" xfId="0" applyFont="1" applyFill="1" applyBorder="1" applyAlignment="1"/>
    <xf numFmtId="0" fontId="37" fillId="4" borderId="11" xfId="0" applyFont="1" applyFill="1" applyBorder="1" applyAlignment="1">
      <alignment horizontal="center" vertical="center" wrapText="1" readingOrder="1"/>
    </xf>
    <xf numFmtId="0" fontId="37" fillId="4" borderId="12" xfId="0" applyFont="1" applyFill="1" applyBorder="1" applyAlignment="1">
      <alignment horizontal="center" vertical="center" wrapText="1" readingOrder="1"/>
    </xf>
    <xf numFmtId="0" fontId="49" fillId="0" borderId="0" xfId="65" applyFont="1"/>
    <xf numFmtId="0" fontId="43" fillId="3" borderId="0" xfId="0" applyFont="1" applyFill="1" applyBorder="1" applyAlignment="1">
      <alignment horizontal="left" vertical="center" wrapText="1" readingOrder="1"/>
    </xf>
    <xf numFmtId="0" fontId="49" fillId="0" borderId="0" xfId="73" applyFont="1"/>
    <xf numFmtId="0" fontId="0" fillId="0" borderId="0" xfId="0" applyFill="1"/>
    <xf numFmtId="0" fontId="57" fillId="5" borderId="0" xfId="92" applyFont="1" applyFill="1" applyAlignment="1">
      <alignment horizontal="right" vertical="center" wrapText="1"/>
    </xf>
    <xf numFmtId="0" fontId="55" fillId="3" borderId="0" xfId="92" applyFont="1" applyFill="1"/>
    <xf numFmtId="164" fontId="55" fillId="3" borderId="0" xfId="92" applyNumberFormat="1" applyFont="1" applyFill="1"/>
    <xf numFmtId="0" fontId="58" fillId="0" borderId="0" xfId="92" applyFont="1" applyFill="1"/>
    <xf numFmtId="164" fontId="55" fillId="3" borderId="0" xfId="93" applyNumberFormat="1" applyFont="1" applyFill="1"/>
    <xf numFmtId="0" fontId="2" fillId="3" borderId="0" xfId="92" applyFill="1"/>
    <xf numFmtId="3" fontId="55" fillId="0" borderId="0" xfId="92" applyNumberFormat="1" applyFont="1" applyFill="1"/>
    <xf numFmtId="0" fontId="49" fillId="3" borderId="14" xfId="92" applyFont="1" applyFill="1" applyBorder="1"/>
    <xf numFmtId="0" fontId="49" fillId="3" borderId="0" xfId="92" applyFont="1" applyFill="1" applyBorder="1"/>
    <xf numFmtId="14" fontId="57" fillId="5" borderId="0" xfId="92" applyNumberFormat="1" applyFont="1" applyFill="1" applyAlignment="1">
      <alignment horizontal="right" vertical="center" wrapText="1"/>
    </xf>
    <xf numFmtId="0" fontId="2" fillId="0" borderId="0" xfId="92" applyFill="1"/>
    <xf numFmtId="0" fontId="49" fillId="3" borderId="0" xfId="92" applyFont="1" applyFill="1"/>
    <xf numFmtId="0" fontId="54" fillId="0" borderId="0" xfId="92" applyFont="1" applyFill="1" applyBorder="1"/>
    <xf numFmtId="164" fontId="55" fillId="3" borderId="0" xfId="93" applyNumberFormat="1" applyFont="1" applyFill="1" applyAlignment="1">
      <alignment vertical="center"/>
    </xf>
    <xf numFmtId="164" fontId="55" fillId="3" borderId="0" xfId="93" applyNumberFormat="1" applyFont="1" applyFill="1" applyAlignment="1">
      <alignment horizontal="right" vertical="center"/>
    </xf>
    <xf numFmtId="0" fontId="54" fillId="0" borderId="0" xfId="92" applyFont="1" applyFill="1" applyAlignment="1">
      <alignment vertical="center"/>
    </xf>
    <xf numFmtId="3" fontId="55" fillId="3" borderId="6" xfId="92" applyNumberFormat="1" applyFont="1" applyFill="1" applyBorder="1"/>
    <xf numFmtId="3" fontId="55" fillId="3" borderId="6" xfId="93" applyNumberFormat="1" applyFont="1" applyFill="1" applyBorder="1"/>
    <xf numFmtId="0" fontId="54" fillId="0" borderId="6" xfId="92" applyFont="1" applyFill="1" applyBorder="1"/>
    <xf numFmtId="3" fontId="55" fillId="3" borderId="0" xfId="92" applyNumberFormat="1" applyFont="1" applyFill="1"/>
    <xf numFmtId="3" fontId="55" fillId="3" borderId="14" xfId="92" applyNumberFormat="1" applyFont="1" applyFill="1" applyBorder="1"/>
    <xf numFmtId="0" fontId="54" fillId="0" borderId="0" xfId="92" applyFont="1" applyFill="1"/>
    <xf numFmtId="0" fontId="52" fillId="0" borderId="0" xfId="92" applyFont="1"/>
    <xf numFmtId="14" fontId="53" fillId="5" borderId="0" xfId="92" applyNumberFormat="1" applyFont="1" applyFill="1" applyAlignment="1">
      <alignment vertical="center"/>
    </xf>
    <xf numFmtId="0" fontId="52" fillId="0" borderId="0" xfId="92" applyFont="1" applyFill="1"/>
    <xf numFmtId="0" fontId="52" fillId="5" borderId="0" xfId="92" applyFont="1" applyFill="1"/>
    <xf numFmtId="0" fontId="51" fillId="5" borderId="0" xfId="92" applyFont="1" applyFill="1"/>
    <xf numFmtId="0" fontId="50" fillId="5" borderId="0" xfId="92" applyFont="1" applyFill="1" applyAlignment="1">
      <alignment vertical="center"/>
    </xf>
    <xf numFmtId="0" fontId="49" fillId="0" borderId="0" xfId="92" applyFont="1"/>
    <xf numFmtId="14" fontId="63" fillId="0" borderId="0" xfId="92" applyNumberFormat="1" applyFont="1" applyFill="1" applyAlignment="1"/>
    <xf numFmtId="0" fontId="2" fillId="0" borderId="0" xfId="92"/>
    <xf numFmtId="0" fontId="49" fillId="0" borderId="0" xfId="92" applyFont="1" applyFill="1" applyAlignment="1">
      <alignment vertical="center"/>
    </xf>
    <xf numFmtId="0" fontId="62" fillId="0" borderId="0" xfId="92" applyFont="1" applyFill="1" applyAlignment="1"/>
    <xf numFmtId="0" fontId="59" fillId="0" borderId="0" xfId="92" applyFont="1" applyFill="1" applyAlignment="1">
      <alignment vertical="center"/>
    </xf>
    <xf numFmtId="0" fontId="0" fillId="0" borderId="0" xfId="0"/>
    <xf numFmtId="0" fontId="43" fillId="3" borderId="0" xfId="0" applyFont="1" applyFill="1" applyBorder="1" applyAlignment="1">
      <alignment vertical="center" readingOrder="1"/>
    </xf>
    <xf numFmtId="0" fontId="43" fillId="3" borderId="0" xfId="0" applyFont="1" applyFill="1" applyBorder="1" applyAlignment="1">
      <alignment vertical="center" wrapText="1" readingOrder="1"/>
    </xf>
    <xf numFmtId="0" fontId="46" fillId="3" borderId="0" xfId="39" applyFont="1" applyFill="1" applyBorder="1" applyAlignment="1">
      <alignment horizontal="left" vertical="center" readingOrder="1"/>
    </xf>
    <xf numFmtId="0" fontId="60" fillId="0" borderId="0" xfId="92" applyFont="1" applyFill="1" applyAlignment="1">
      <alignment vertical="center"/>
    </xf>
    <xf numFmtId="0" fontId="56" fillId="0" borderId="0" xfId="92" applyFont="1" applyFill="1" applyAlignment="1">
      <alignment horizontal="right" vertical="center" wrapText="1"/>
    </xf>
    <xf numFmtId="0" fontId="61" fillId="0" borderId="0" xfId="92" applyFont="1"/>
    <xf numFmtId="0" fontId="1" fillId="0" borderId="0" xfId="92" applyFont="1"/>
    <xf numFmtId="3" fontId="25" fillId="3" borderId="3" xfId="0" applyNumberFormat="1" applyFont="1" applyFill="1" applyBorder="1" applyAlignment="1">
      <alignment horizontal="center" vertical="center" wrapText="1" readingOrder="1"/>
    </xf>
    <xf numFmtId="0" fontId="22" fillId="3" borderId="15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 readingOrder="1"/>
    </xf>
    <xf numFmtId="0" fontId="28" fillId="3" borderId="11" xfId="0" applyFont="1" applyFill="1" applyBorder="1" applyAlignment="1">
      <alignment horizontal="left" vertical="center" wrapText="1" readingOrder="1"/>
    </xf>
    <xf numFmtId="0" fontId="22" fillId="3" borderId="1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 readingOrder="1"/>
    </xf>
    <xf numFmtId="3" fontId="25" fillId="3" borderId="16" xfId="0" applyNumberFormat="1" applyFont="1" applyFill="1" applyBorder="1" applyAlignment="1">
      <alignment horizontal="center" vertical="center" wrapText="1" readingOrder="1"/>
    </xf>
    <xf numFmtId="0" fontId="25" fillId="3" borderId="16" xfId="0" applyFont="1" applyFill="1" applyBorder="1" applyAlignment="1">
      <alignment horizontal="center" vertical="center" wrapText="1" readingOrder="1"/>
    </xf>
    <xf numFmtId="0" fontId="29" fillId="2" borderId="16" xfId="0" applyFont="1" applyFill="1" applyBorder="1" applyAlignment="1">
      <alignment horizontal="left" vertical="center" wrapText="1" readingOrder="1"/>
    </xf>
    <xf numFmtId="3" fontId="24" fillId="2" borderId="16" xfId="0" applyNumberFormat="1" applyFont="1" applyFill="1" applyBorder="1" applyAlignment="1">
      <alignment horizontal="center" vertical="center" wrapText="1" readingOrder="1"/>
    </xf>
    <xf numFmtId="0" fontId="28" fillId="6" borderId="16" xfId="0" applyFont="1" applyFill="1" applyBorder="1" applyAlignment="1">
      <alignment horizontal="left" vertical="center" wrapText="1" readingOrder="1"/>
    </xf>
    <xf numFmtId="0" fontId="25" fillId="6" borderId="16" xfId="0" applyFont="1" applyFill="1" applyBorder="1" applyAlignment="1">
      <alignment horizontal="center" vertical="center" wrapText="1" readingOrder="1"/>
    </xf>
    <xf numFmtId="3" fontId="30" fillId="3" borderId="16" xfId="0" applyNumberFormat="1" applyFont="1" applyFill="1" applyBorder="1" applyAlignment="1">
      <alignment horizontal="center" vertical="center" wrapText="1" readingOrder="1"/>
    </xf>
    <xf numFmtId="3" fontId="30" fillId="0" borderId="16" xfId="0" applyNumberFormat="1" applyFont="1" applyBorder="1" applyAlignment="1">
      <alignment horizontal="center" vertical="center" wrapText="1" readingOrder="1"/>
    </xf>
    <xf numFmtId="0" fontId="28" fillId="3" borderId="16" xfId="0" applyFont="1" applyFill="1" applyBorder="1" applyAlignment="1">
      <alignment horizontal="left" vertical="center" wrapText="1" readingOrder="1"/>
    </xf>
    <xf numFmtId="164" fontId="30" fillId="3" borderId="16" xfId="0" applyNumberFormat="1" applyFont="1" applyFill="1" applyBorder="1" applyAlignment="1">
      <alignment horizontal="center" vertical="center" wrapText="1" readingOrder="1"/>
    </xf>
    <xf numFmtId="164" fontId="30" fillId="0" borderId="16" xfId="0" applyNumberFormat="1" applyFont="1" applyBorder="1" applyAlignment="1">
      <alignment horizontal="center" vertical="center" wrapText="1" readingOrder="1"/>
    </xf>
    <xf numFmtId="0" fontId="28" fillId="0" borderId="16" xfId="0" applyFont="1" applyFill="1" applyBorder="1" applyAlignment="1">
      <alignment horizontal="left" vertical="center" wrapText="1" readingOrder="1"/>
    </xf>
    <xf numFmtId="164" fontId="30" fillId="0" borderId="16" xfId="0" applyNumberFormat="1" applyFont="1" applyFill="1" applyBorder="1" applyAlignment="1">
      <alignment horizontal="center" vertical="center" wrapText="1" readingOrder="1"/>
    </xf>
    <xf numFmtId="9" fontId="30" fillId="3" borderId="16" xfId="0" applyNumberFormat="1" applyFont="1" applyFill="1" applyBorder="1" applyAlignment="1">
      <alignment horizontal="center" vertical="center" wrapText="1" readingOrder="1"/>
    </xf>
    <xf numFmtId="9" fontId="30" fillId="0" borderId="16" xfId="0" applyNumberFormat="1" applyFont="1" applyBorder="1" applyAlignment="1">
      <alignment horizontal="center" vertical="center" wrapText="1" readingOrder="1"/>
    </xf>
    <xf numFmtId="0" fontId="33" fillId="4" borderId="9" xfId="0" applyFont="1" applyFill="1" applyBorder="1" applyAlignment="1">
      <alignment horizontal="left" vertical="center" readingOrder="1"/>
    </xf>
    <xf numFmtId="0" fontId="35" fillId="4" borderId="12" xfId="0" applyFont="1" applyFill="1" applyBorder="1" applyAlignment="1">
      <alignment horizontal="center" vertical="center" wrapText="1" readingOrder="1"/>
    </xf>
    <xf numFmtId="0" fontId="34" fillId="4" borderId="9" xfId="0" applyFont="1" applyFill="1" applyBorder="1"/>
    <xf numFmtId="14" fontId="35" fillId="4" borderId="11" xfId="0" applyNumberFormat="1" applyFont="1" applyFill="1" applyBorder="1" applyAlignment="1">
      <alignment horizontal="center" vertical="center" wrapText="1" readingOrder="1"/>
    </xf>
    <xf numFmtId="14" fontId="35" fillId="4" borderId="12" xfId="0" applyNumberFormat="1" applyFont="1" applyFill="1" applyBorder="1" applyAlignment="1">
      <alignment horizontal="center" vertical="center" wrapText="1" readingOrder="1"/>
    </xf>
    <xf numFmtId="14" fontId="35" fillId="4" borderId="12" xfId="0" quotePrefix="1" applyNumberFormat="1" applyFont="1" applyFill="1" applyBorder="1" applyAlignment="1">
      <alignment horizontal="center" vertical="center" wrapText="1" readingOrder="1"/>
    </xf>
    <xf numFmtId="49" fontId="35" fillId="4" borderId="12" xfId="0" applyNumberFormat="1" applyFont="1" applyFill="1" applyBorder="1" applyAlignment="1">
      <alignment horizontal="center" vertical="center" wrapText="1" readingOrder="1"/>
    </xf>
    <xf numFmtId="3" fontId="28" fillId="0" borderId="16" xfId="0" applyNumberFormat="1" applyFont="1" applyBorder="1" applyAlignment="1">
      <alignment horizontal="center" vertical="center" wrapText="1" readingOrder="1"/>
    </xf>
    <xf numFmtId="164" fontId="28" fillId="3" borderId="16" xfId="0" applyNumberFormat="1" applyFont="1" applyFill="1" applyBorder="1" applyAlignment="1">
      <alignment horizontal="center" vertical="center" wrapText="1" readingOrder="1"/>
    </xf>
    <xf numFmtId="164" fontId="28" fillId="0" borderId="16" xfId="0" applyNumberFormat="1" applyFont="1" applyBorder="1" applyAlignment="1">
      <alignment horizontal="center" vertical="center" wrapText="1" readingOrder="1"/>
    </xf>
    <xf numFmtId="3" fontId="28" fillId="3" borderId="16" xfId="0" applyNumberFormat="1" applyFont="1" applyFill="1" applyBorder="1" applyAlignment="1">
      <alignment horizontal="center" vertical="center" wrapText="1" readingOrder="1"/>
    </xf>
    <xf numFmtId="2" fontId="28" fillId="3" borderId="16" xfId="0" applyNumberFormat="1" applyFont="1" applyFill="1" applyBorder="1" applyAlignment="1">
      <alignment horizontal="center" vertical="center" wrapText="1" readingOrder="1"/>
    </xf>
    <xf numFmtId="9" fontId="28" fillId="0" borderId="16" xfId="0" applyNumberFormat="1" applyFont="1" applyBorder="1" applyAlignment="1">
      <alignment horizontal="center" vertical="center" wrapText="1" readingOrder="1"/>
    </xf>
    <xf numFmtId="9" fontId="28" fillId="3" borderId="16" xfId="0" applyNumberFormat="1" applyFont="1" applyFill="1" applyBorder="1" applyAlignment="1">
      <alignment horizontal="center" vertical="center" wrapText="1" readingOrder="1"/>
    </xf>
    <xf numFmtId="0" fontId="25" fillId="3" borderId="11" xfId="0" applyFont="1" applyFill="1" applyBorder="1" applyAlignment="1">
      <alignment horizontal="center" vertical="center" wrapText="1" readingOrder="1"/>
    </xf>
    <xf numFmtId="0" fontId="28" fillId="3" borderId="11" xfId="0" applyFont="1" applyFill="1" applyBorder="1" applyAlignment="1">
      <alignment horizontal="center" vertical="center" wrapText="1" readingOrder="1"/>
    </xf>
    <xf numFmtId="3" fontId="29" fillId="2" borderId="16" xfId="0" applyNumberFormat="1" applyFont="1" applyFill="1" applyBorder="1" applyAlignment="1">
      <alignment horizontal="center" vertical="center" wrapText="1" readingOrder="1"/>
    </xf>
    <xf numFmtId="0" fontId="22" fillId="3" borderId="11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horizontal="center" vertical="center" readingOrder="1"/>
    </xf>
    <xf numFmtId="0" fontId="28" fillId="3" borderId="16" xfId="0" applyFont="1" applyFill="1" applyBorder="1" applyAlignment="1">
      <alignment horizontal="left" vertical="center" readingOrder="1"/>
    </xf>
    <xf numFmtId="3" fontId="25" fillId="3" borderId="16" xfId="0" applyNumberFormat="1" applyFont="1" applyFill="1" applyBorder="1" applyAlignment="1">
      <alignment horizontal="center" vertical="center" readingOrder="1"/>
    </xf>
    <xf numFmtId="0" fontId="25" fillId="3" borderId="16" xfId="0" applyFont="1" applyFill="1" applyBorder="1" applyAlignment="1">
      <alignment horizontal="center" vertical="center" readingOrder="1"/>
    </xf>
    <xf numFmtId="0" fontId="29" fillId="2" borderId="16" xfId="0" applyFont="1" applyFill="1" applyBorder="1" applyAlignment="1">
      <alignment horizontal="left" vertical="center" readingOrder="1"/>
    </xf>
    <xf numFmtId="3" fontId="24" fillId="2" borderId="16" xfId="0" applyNumberFormat="1" applyFont="1" applyFill="1" applyBorder="1" applyAlignment="1">
      <alignment horizontal="center" vertical="center" readingOrder="1"/>
    </xf>
    <xf numFmtId="0" fontId="28" fillId="7" borderId="16" xfId="0" applyFont="1" applyFill="1" applyBorder="1" applyAlignment="1">
      <alignment horizontal="left" vertical="center" readingOrder="1"/>
    </xf>
    <xf numFmtId="0" fontId="28" fillId="7" borderId="16" xfId="0" applyFont="1" applyFill="1" applyBorder="1" applyAlignment="1">
      <alignment horizontal="left" vertical="center" wrapText="1" readingOrder="1"/>
    </xf>
    <xf numFmtId="0" fontId="28" fillId="0" borderId="17" xfId="0" applyFont="1" applyBorder="1" applyAlignment="1">
      <alignment horizontal="left" vertical="center" readingOrder="1"/>
    </xf>
    <xf numFmtId="0" fontId="25" fillId="6" borderId="17" xfId="0" applyFont="1" applyFill="1" applyBorder="1" applyAlignment="1">
      <alignment horizontal="center" vertical="center" readingOrder="1"/>
    </xf>
    <xf numFmtId="0" fontId="25" fillId="8" borderId="17" xfId="0" applyFont="1" applyFill="1" applyBorder="1" applyAlignment="1">
      <alignment horizontal="center" vertical="center" readingOrder="1"/>
    </xf>
    <xf numFmtId="0" fontId="0" fillId="3" borderId="11" xfId="0" applyFill="1" applyBorder="1" applyAlignment="1"/>
    <xf numFmtId="0" fontId="32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3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53" fillId="5" borderId="0" xfId="92" applyFont="1" applyFill="1" applyAlignment="1">
      <alignment horizontal="center" vertical="center"/>
    </xf>
    <xf numFmtId="0" fontId="53" fillId="5" borderId="13" xfId="92" applyFont="1" applyFill="1" applyBorder="1" applyAlignment="1">
      <alignment horizontal="center" vertical="center"/>
    </xf>
  </cellXfs>
  <cellStyles count="1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/>
    <cellStyle name="Normal 10 2" xfId="92"/>
    <cellStyle name="Normal 11" xfId="57"/>
    <cellStyle name="Normal 11 2" xfId="94"/>
    <cellStyle name="Normal 12" xfId="59"/>
    <cellStyle name="Normal 12 2" xfId="96"/>
    <cellStyle name="Normal 128 3" xfId="44"/>
    <cellStyle name="Normal 128 3 2" xfId="81"/>
    <cellStyle name="Normal 13" xfId="61"/>
    <cellStyle name="Normal 13 2" xfId="98"/>
    <cellStyle name="Normal 14" xfId="63"/>
    <cellStyle name="Normal 14 2" xfId="100"/>
    <cellStyle name="Normal 15" xfId="65"/>
    <cellStyle name="Normal 15 2" xfId="102"/>
    <cellStyle name="Normal 16" xfId="67"/>
    <cellStyle name="Normal 16 2" xfId="104"/>
    <cellStyle name="Normal 17" xfId="69"/>
    <cellStyle name="Normal 17 2" xfId="106"/>
    <cellStyle name="Normal 18" xfId="71"/>
    <cellStyle name="Normal 18 2" xfId="108"/>
    <cellStyle name="Normal 19" xfId="73"/>
    <cellStyle name="Normal 19 2" xfId="110"/>
    <cellStyle name="Normal 2" xfId="37"/>
    <cellStyle name="Normal 2 2" xfId="75"/>
    <cellStyle name="Normal 3" xfId="40"/>
    <cellStyle name="Normal 3 2" xfId="77"/>
    <cellStyle name="Normal 4" xfId="42"/>
    <cellStyle name="Normal 4 2" xfId="79"/>
    <cellStyle name="Normal 5" xfId="45"/>
    <cellStyle name="Normal 5 2" xfId="82"/>
    <cellStyle name="Normal 6" xfId="47"/>
    <cellStyle name="Normal 6 2" xfId="84"/>
    <cellStyle name="Normal 7" xfId="49"/>
    <cellStyle name="Normal 7 2" xfId="86"/>
    <cellStyle name="Normal 8" xfId="51"/>
    <cellStyle name="Normal 8 2" xfId="88"/>
    <cellStyle name="Normal 9" xfId="53"/>
    <cellStyle name="Normal 9 2" xfId="90"/>
    <cellStyle name="Percent 10" xfId="56"/>
    <cellStyle name="Percent 10 2" xfId="93"/>
    <cellStyle name="Percent 11" xfId="58"/>
    <cellStyle name="Percent 11 2" xfId="95"/>
    <cellStyle name="Percent 12" xfId="60"/>
    <cellStyle name="Percent 12 2" xfId="97"/>
    <cellStyle name="Percent 13" xfId="62"/>
    <cellStyle name="Percent 13 2" xfId="99"/>
    <cellStyle name="Percent 14" xfId="64"/>
    <cellStyle name="Percent 14 2" xfId="101"/>
    <cellStyle name="Percent 15" xfId="66"/>
    <cellStyle name="Percent 15 2" xfId="103"/>
    <cellStyle name="Percent 16" xfId="68"/>
    <cellStyle name="Percent 16 2" xfId="105"/>
    <cellStyle name="Percent 17" xfId="70"/>
    <cellStyle name="Percent 17 2" xfId="107"/>
    <cellStyle name="Percent 18" xfId="72"/>
    <cellStyle name="Percent 18 2" xfId="109"/>
    <cellStyle name="Percent 19" xfId="74"/>
    <cellStyle name="Percent 19 2" xfId="111"/>
    <cellStyle name="Percent 2" xfId="38"/>
    <cellStyle name="Percent 2 2" xfId="76"/>
    <cellStyle name="Percent 3" xfId="41"/>
    <cellStyle name="Percent 3 2" xfId="78"/>
    <cellStyle name="Percent 4" xfId="43"/>
    <cellStyle name="Percent 4 2" xfId="80"/>
    <cellStyle name="Percent 5" xfId="46"/>
    <cellStyle name="Percent 5 2" xfId="83"/>
    <cellStyle name="Percent 6" xfId="48"/>
    <cellStyle name="Percent 6 2" xfId="85"/>
    <cellStyle name="Percent 7" xfId="50"/>
    <cellStyle name="Percent 7 2" xfId="87"/>
    <cellStyle name="Percent 8" xfId="52"/>
    <cellStyle name="Percent 8 2" xfId="89"/>
    <cellStyle name="Percent 9" xfId="54"/>
    <cellStyle name="Percent 9 2" xfId="91"/>
  </cellStyles>
  <dxfs count="0"/>
  <tableStyles count="0" defaultTableStyle="TableStyleMedium9" defaultPivotStyle="PivotStyleMedium7"/>
  <colors>
    <mruColors>
      <color rgb="FFFF8319"/>
      <color rgb="FFFFA25A"/>
      <color rgb="FF00395A"/>
      <color rgb="FFC5CFD8"/>
      <color rgb="FF1E3C5A"/>
      <color rgb="FF0C466B"/>
      <color rgb="FF0097AC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888644549914475"/>
                  <c:y val="-6.52680652680652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099143564862465"/>
                  <c:y val="0.1631694289962006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377822957893947E-2"/>
                  <c:y val="0.2470862470862469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653438349869485E-2"/>
                  <c:y val="0.2004658333792192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656826616502938E-2"/>
                  <c:y val="2.330892204907952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29039289694981E-2"/>
                  <c:y val="1.8648018648018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9.3240093240093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057897019716108E-2"/>
                  <c:y val="4.66163757502340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504139832903371E-2"/>
                  <c:y val="0.17122184901712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Einstaklingar</c:v>
              </c:pt>
              <c:pt idx="1">
                <c:v>Sjávarútvegur</c:v>
              </c:pt>
              <c:pt idx="2">
                <c:v>Fasteignafélög</c:v>
              </c:pt>
              <c:pt idx="3">
                <c:v>Þjónusta</c:v>
              </c:pt>
              <c:pt idx="4">
                <c:v>Byggingastarfsemi</c:v>
              </c:pt>
              <c:pt idx="5">
                <c:v>Verslun</c:v>
              </c:pt>
              <c:pt idx="6">
                <c:v>Upplýsingatækni og fjarskipti</c:v>
              </c:pt>
              <c:pt idx="7">
                <c:v>Eignarhaldsfélög</c:v>
              </c:pt>
              <c:pt idx="8">
                <c:v>Iðnaður</c:v>
              </c:pt>
              <c:pt idx="9">
                <c:v>Landbúnaður</c:v>
              </c:pt>
              <c:pt idx="10">
                <c:v>Opinberir aðilar og annað</c:v>
              </c:pt>
            </c:strLit>
          </c:cat>
          <c:val>
            <c:numLit>
              <c:formatCode>#,##0</c:formatCode>
              <c:ptCount val="11"/>
              <c:pt idx="0">
                <c:v>476318</c:v>
              </c:pt>
              <c:pt idx="1">
                <c:v>179478</c:v>
              </c:pt>
              <c:pt idx="2">
                <c:v>132713</c:v>
              </c:pt>
              <c:pt idx="3">
                <c:v>135438</c:v>
              </c:pt>
              <c:pt idx="4">
                <c:v>98590</c:v>
              </c:pt>
              <c:pt idx="5">
                <c:v>64053</c:v>
              </c:pt>
              <c:pt idx="6">
                <c:v>34654</c:v>
              </c:pt>
              <c:pt idx="7">
                <c:v>30187</c:v>
              </c:pt>
              <c:pt idx="8">
                <c:v>26348</c:v>
              </c:pt>
              <c:pt idx="9">
                <c:v>8624</c:v>
              </c:pt>
              <c:pt idx="10">
                <c:v>4133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26717867705091169"/>
          <c:h val="0.76131233595800529"/>
        </c:manualLayout>
      </c:layout>
      <c:overlay val="0"/>
      <c:txPr>
        <a:bodyPr/>
        <a:lstStyle/>
        <a:p>
          <a:pPr rtl="0"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5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43921</c:v>
              </c:pt>
            </c:numLit>
          </c:cat>
          <c:val>
            <c:numLit>
              <c:formatCode>0.0%</c:formatCode>
              <c:ptCount val="5"/>
              <c:pt idx="0">
                <c:v>0.30199999999999999</c:v>
              </c:pt>
              <c:pt idx="1">
                <c:v>0.26700000000000002</c:v>
              </c:pt>
              <c:pt idx="2">
                <c:v>0.249</c:v>
              </c:pt>
              <c:pt idx="3">
                <c:v>0.25800000000000001</c:v>
              </c:pt>
              <c:pt idx="4">
                <c:v>0.248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073968"/>
        <c:axId val="1553072400"/>
      </c:barChart>
      <c:catAx>
        <c:axId val="1553073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53072400"/>
        <c:crosses val="autoZero"/>
        <c:auto val="0"/>
        <c:lblAlgn val="ctr"/>
        <c:lblOffset val="100"/>
        <c:noMultiLvlLbl val="0"/>
      </c:catAx>
      <c:valAx>
        <c:axId val="15530724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530739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Pt>
            <c:idx val="5"/>
            <c:bubble3D val="0"/>
            <c:spPr>
              <a:solidFill>
                <a:srgbClr val="FF8319"/>
              </a:solidFill>
              <a:ln>
                <a:solidFill>
                  <a:srgbClr val="FF8319"/>
                </a:solidFill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896654311653668E-2"/>
                  <c:y val="-0.4386000885377028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16%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81028600933079"/>
                  <c:y val="0.4403897933008492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654059635988127E-3"/>
                  <c:y val="-7.5825568597010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1253695747048E-3"/>
                  <c:y val="-3.34953745114507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Aðrar skuldir</c:v>
              </c:pt>
              <c:pt idx="5">
                <c:v>Víkjandi lántökur</c:v>
              </c:pt>
            </c:strLit>
          </c:cat>
          <c:val>
            <c:numLit>
              <c:formatCode>#,##0</c:formatCode>
              <c:ptCount val="6"/>
              <c:pt idx="0">
                <c:v>755160</c:v>
              </c:pt>
              <c:pt idx="1">
                <c:v>412591</c:v>
              </c:pt>
              <c:pt idx="2">
                <c:v>244106</c:v>
              </c:pt>
              <c:pt idx="3">
                <c:v>41495</c:v>
              </c:pt>
              <c:pt idx="4">
                <c:v>48457</c:v>
              </c:pt>
              <c:pt idx="5">
                <c:v>21379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35729473352273927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layout>
                <c:manualLayout>
                  <c:x val="-5.1873215617100982E-2"/>
                  <c:y val="-0.1761406411744408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929964297188025E-2"/>
                  <c:y val="0.148579001850748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700763155182969E-2"/>
                  <c:y val="1.5533736942815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14094427572997E-3"/>
                  <c:y val="1.0571222434831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0.88932715559969722</c:v>
              </c:pt>
              <c:pt idx="1">
                <c:v>9.487161798850699E-2</c:v>
              </c:pt>
              <c:pt idx="2">
                <c:v>1.2631720198939907E-2</c:v>
              </c:pt>
              <c:pt idx="3">
                <c:v>3.1695062128558726E-3</c:v>
              </c:pt>
            </c:numLit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0.88932715559969722</c:v>
              </c:pt>
              <c:pt idx="1">
                <c:v>9.487161798850699E-2</c:v>
              </c:pt>
              <c:pt idx="2">
                <c:v>1.2631720198939907E-2</c:v>
              </c:pt>
              <c:pt idx="3">
                <c:v>3.1695062128558726E-3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881.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307180</xdr:colOff>
      <xdr:row>30</xdr:row>
      <xdr:rowOff>176211</xdr:rowOff>
    </xdr:from>
    <xdr:to>
      <xdr:col>11</xdr:col>
      <xdr:colOff>754855</xdr:colOff>
      <xdr:row>45</xdr:row>
      <xdr:rowOff>42861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185737</xdr:colOff>
      <xdr:row>31</xdr:row>
      <xdr:rowOff>9525</xdr:rowOff>
    </xdr:from>
    <xdr:to>
      <xdr:col>6</xdr:col>
      <xdr:colOff>38099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49</xdr:row>
      <xdr:rowOff>85725</xdr:rowOff>
    </xdr:from>
    <xdr:to>
      <xdr:col>5</xdr:col>
      <xdr:colOff>838200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84</xdr:row>
      <xdr:rowOff>164844</xdr:rowOff>
    </xdr:from>
    <xdr:to>
      <xdr:col>20</xdr:col>
      <xdr:colOff>633478</xdr:colOff>
      <xdr:row>126</xdr:row>
      <xdr:rowOff>42333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21</xdr:col>
      <xdr:colOff>894929</xdr:colOff>
      <xdr:row>173</xdr:row>
      <xdr:rowOff>160810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12</xdr:col>
      <xdr:colOff>66334</xdr:colOff>
      <xdr:row>128</xdr:row>
      <xdr:rowOff>180215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abSelected="1" zoomScale="80" zoomScaleNormal="80" workbookViewId="0">
      <selection activeCell="I43" sqref="I43"/>
    </sheetView>
  </sheetViews>
  <sheetFormatPr defaultRowHeight="15"/>
  <cols>
    <col min="1" max="1" width="10.33203125" style="7" customWidth="1"/>
    <col min="2" max="3" width="8.6640625" style="7" customWidth="1"/>
    <col min="4" max="4" width="4.33203125" style="7" customWidth="1"/>
    <col min="5" max="5" width="5.77734375" style="7" customWidth="1"/>
    <col min="6" max="6" width="10.33203125" style="7" customWidth="1"/>
    <col min="7" max="7" width="7.44140625" style="7" customWidth="1"/>
    <col min="8" max="8" width="5.44140625" style="7" customWidth="1"/>
    <col min="9" max="10" width="7.77734375" style="7" customWidth="1"/>
    <col min="11" max="11" width="5.109375" style="7" customWidth="1"/>
    <col min="12" max="12" width="11.109375" style="7" customWidth="1"/>
    <col min="13" max="13" width="12.21875" style="7" customWidth="1"/>
    <col min="14" max="14" width="18.109375" style="7" customWidth="1"/>
    <col min="15" max="15" width="1.77734375" style="7" customWidth="1"/>
    <col min="16" max="16" width="14.44140625" style="7" customWidth="1"/>
    <col min="17" max="16384" width="8.88671875" style="7"/>
  </cols>
  <sheetData>
    <row r="1" spans="1:1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15.75" thickBot="1">
      <c r="A11" s="15"/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5"/>
      <c r="N11" s="15"/>
      <c r="O11" s="15"/>
      <c r="P11" s="24"/>
    </row>
    <row r="12" spans="1:1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34.5">
      <c r="A13" s="15"/>
      <c r="B13" s="15"/>
      <c r="C13" s="15"/>
      <c r="D13" s="15"/>
      <c r="E13" s="47" t="s">
        <v>48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20.25">
      <c r="A14" s="15"/>
      <c r="B14" s="15"/>
      <c r="C14" s="15"/>
      <c r="D14" s="15"/>
      <c r="E14" s="27" t="s">
        <v>172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5.75" thickBot="1">
      <c r="A15" s="15"/>
      <c r="B15" s="1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5"/>
      <c r="N15" s="15"/>
      <c r="O15" s="15"/>
      <c r="P15" s="24"/>
    </row>
    <row r="16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27">
      <c r="A17" s="15"/>
      <c r="B17" s="15"/>
      <c r="C17" s="15"/>
      <c r="D17" s="15"/>
      <c r="E17" s="15"/>
      <c r="F17" s="15"/>
      <c r="G17" s="15"/>
      <c r="H17" s="19"/>
      <c r="I17" s="15"/>
      <c r="J17" s="15"/>
      <c r="K17" s="15"/>
      <c r="L17" s="15"/>
      <c r="M17" s="15"/>
      <c r="N17" s="15"/>
      <c r="O17" s="15"/>
    </row>
    <row r="18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6" ht="16.5" customHeight="1">
      <c r="A22" s="15"/>
      <c r="B22" s="15"/>
      <c r="C22" s="15"/>
      <c r="D22" s="15"/>
      <c r="E22" s="15"/>
      <c r="F22" s="15"/>
      <c r="G22" s="15"/>
      <c r="H22" s="15"/>
      <c r="I22" s="19"/>
      <c r="J22" s="19"/>
      <c r="K22" s="20"/>
      <c r="L22" s="20"/>
      <c r="M22" s="20"/>
      <c r="N22" s="20"/>
      <c r="O22" s="20"/>
      <c r="P22" s="53"/>
    </row>
    <row r="23" spans="1:16" ht="32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6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ht="12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9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6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5"/>
      <c r="B35" s="15"/>
      <c r="C35" s="16" t="s">
        <v>1</v>
      </c>
      <c r="D35" s="16"/>
      <c r="E35" s="16"/>
      <c r="F35" s="16" t="s">
        <v>49</v>
      </c>
      <c r="G35" s="16"/>
      <c r="H35" s="16"/>
      <c r="I35" s="22" t="s">
        <v>50</v>
      </c>
      <c r="J35" s="22"/>
      <c r="K35" s="16"/>
      <c r="L35" s="23" t="s">
        <v>51</v>
      </c>
      <c r="M35" s="15"/>
      <c r="N35" s="15"/>
      <c r="O35" s="15"/>
    </row>
    <row r="36" spans="1:15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/>
    <row r="47" spans="1:15">
      <c r="C47" s="18"/>
      <c r="D47" s="18"/>
      <c r="E47" s="18"/>
      <c r="F47" s="18"/>
      <c r="G47" s="18"/>
      <c r="H47" s="18"/>
      <c r="I47" s="54"/>
      <c r="J47" s="54"/>
      <c r="K47" s="18"/>
      <c r="L47" s="55"/>
      <c r="M47" s="55"/>
      <c r="N47" s="55"/>
      <c r="O47" s="55"/>
    </row>
    <row r="49" spans="3:16">
      <c r="C49" s="18"/>
      <c r="D49" s="18"/>
      <c r="E49" s="18"/>
      <c r="F49" s="18"/>
      <c r="G49" s="18"/>
      <c r="H49" s="18"/>
      <c r="I49" s="54"/>
      <c r="J49" s="54"/>
      <c r="K49" s="18"/>
      <c r="L49" s="55"/>
      <c r="M49" s="55"/>
      <c r="N49" s="55"/>
      <c r="O49" s="55"/>
    </row>
    <row r="52" spans="3:16" ht="18.75" customHeight="1"/>
    <row r="53" spans="3:16">
      <c r="P53" s="18"/>
    </row>
  </sheetData>
  <hyperlinks>
    <hyperlink ref="L35" r:id="rId1" display="www.landsbankinn.is"/>
  </hyperlinks>
  <pageMargins left="0" right="0" top="0" bottom="0" header="0" footer="0"/>
  <pageSetup paperSize="9"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I43" sqref="I43"/>
    </sheetView>
  </sheetViews>
  <sheetFormatPr defaultRowHeight="15"/>
  <cols>
    <col min="1" max="1" width="8.88671875" style="7"/>
    <col min="2" max="2" width="8.88671875" style="7" customWidth="1"/>
    <col min="3" max="14" width="8.88671875" style="7"/>
    <col min="15" max="15" width="17.6640625" style="7" customWidth="1"/>
    <col min="16" max="16384" width="8.88671875" style="7"/>
  </cols>
  <sheetData>
    <row r="1" spans="1:12" ht="24" customHeight="1">
      <c r="A1" s="17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 thickTop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12" t="s">
        <v>53</v>
      </c>
    </row>
    <row r="6" spans="1:12">
      <c r="A6" s="12"/>
    </row>
    <row r="7" spans="1:12">
      <c r="A7" s="12" t="s">
        <v>52</v>
      </c>
    </row>
    <row r="8" spans="1:12">
      <c r="A8" s="12"/>
    </row>
    <row r="9" spans="1:12">
      <c r="A9" s="12" t="s">
        <v>92</v>
      </c>
    </row>
    <row r="10" spans="1:12">
      <c r="A10" s="12"/>
    </row>
    <row r="11" spans="1:12">
      <c r="A11" s="12" t="s">
        <v>71</v>
      </c>
    </row>
    <row r="12" spans="1:12">
      <c r="A12" s="12"/>
    </row>
    <row r="13" spans="1:12">
      <c r="A13" s="12" t="s">
        <v>72</v>
      </c>
    </row>
    <row r="14" spans="1:12">
      <c r="A14" s="12"/>
    </row>
    <row r="15" spans="1:12">
      <c r="A15" s="12" t="s">
        <v>73</v>
      </c>
    </row>
    <row r="16" spans="1:12">
      <c r="A16" s="12"/>
    </row>
    <row r="17" spans="1:12">
      <c r="A17" s="12" t="s">
        <v>78</v>
      </c>
    </row>
    <row r="18" spans="1:12">
      <c r="A18" s="12"/>
    </row>
    <row r="19" spans="1:12">
      <c r="A19" s="12" t="s">
        <v>74</v>
      </c>
    </row>
    <row r="20" spans="1:12">
      <c r="A20" s="12"/>
    </row>
    <row r="21" spans="1:12">
      <c r="A21" s="12" t="s">
        <v>75</v>
      </c>
    </row>
    <row r="22" spans="1:12">
      <c r="A22" s="12"/>
    </row>
    <row r="23" spans="1:12">
      <c r="A23" s="12" t="s">
        <v>47</v>
      </c>
    </row>
    <row r="24" spans="1:12">
      <c r="A24" s="12"/>
    </row>
    <row r="25" spans="1:12">
      <c r="A25" s="12" t="s">
        <v>119</v>
      </c>
    </row>
    <row r="26" spans="1:12" ht="15.75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I43" sqref="I43"/>
    </sheetView>
  </sheetViews>
  <sheetFormatPr defaultRowHeight="15"/>
  <cols>
    <col min="1" max="1" width="8.88671875" style="7" customWidth="1"/>
    <col min="2" max="5" width="8.88671875" style="7"/>
    <col min="6" max="6" width="8.88671875" style="7" customWidth="1"/>
    <col min="7" max="14" width="8.88671875" style="7"/>
    <col min="15" max="15" width="17.6640625" style="7" customWidth="1"/>
    <col min="16" max="16384" width="8.88671875" style="7"/>
  </cols>
  <sheetData>
    <row r="1" spans="1:12" ht="24" customHeight="1">
      <c r="A1" s="31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5.25" customHeight="1">
      <c r="A4" s="178" t="s">
        <v>65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36" customHeight="1">
      <c r="A6" s="178" t="s">
        <v>66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>
      <c r="A7" s="5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54" customHeight="1">
      <c r="A8" s="178" t="s">
        <v>67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" customHeight="1">
      <c r="A10" s="178" t="s">
        <v>68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6" customHeight="1">
      <c r="A12" s="178" t="s">
        <v>69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2">
      <c r="A13" s="12"/>
    </row>
    <row r="14" spans="1:12" ht="24.75" customHeight="1"/>
    <row r="15" spans="1:12" ht="24.75" customHeight="1"/>
    <row r="16" spans="1:12" ht="24.75" customHeight="1">
      <c r="A16" s="33" t="s">
        <v>4</v>
      </c>
      <c r="B16" s="32"/>
      <c r="C16" s="32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I43" sqref="I43"/>
    </sheetView>
  </sheetViews>
  <sheetFormatPr defaultRowHeight="15"/>
  <cols>
    <col min="1" max="7" width="8.88671875" style="7"/>
    <col min="8" max="8" width="8.88671875" style="7" customWidth="1"/>
    <col min="9" max="11" width="8.88671875" style="7"/>
    <col min="12" max="12" width="10.88671875" style="7" customWidth="1"/>
    <col min="13" max="14" width="8.88671875" style="7"/>
    <col min="15" max="15" width="17.6640625" style="7" customWidth="1"/>
    <col min="16" max="16384" width="8.88671875" style="7"/>
  </cols>
  <sheetData>
    <row r="1" spans="1:14" ht="24" customHeight="1">
      <c r="A1" s="17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4" ht="36" customHeight="1">
      <c r="A4" s="180" t="s">
        <v>55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4" ht="24.75" customHeight="1"/>
    <row r="6" spans="1:14" ht="24.75" customHeight="1" thickBot="1">
      <c r="A6" s="40" t="s">
        <v>57</v>
      </c>
      <c r="B6" s="41"/>
      <c r="C6" s="25"/>
      <c r="D6" s="25"/>
      <c r="E6" s="25"/>
      <c r="F6" s="35"/>
      <c r="G6" s="35"/>
      <c r="H6" s="35"/>
      <c r="I6" s="40" t="s">
        <v>56</v>
      </c>
      <c r="J6" s="35"/>
      <c r="K6" s="35"/>
      <c r="L6" s="35"/>
    </row>
    <row r="7" spans="1:14" ht="24.75" customHeight="1" thickTop="1">
      <c r="A7" s="34"/>
    </row>
    <row r="8" spans="1:14" ht="24.75" customHeight="1">
      <c r="A8" s="28" t="s">
        <v>3</v>
      </c>
      <c r="C8" s="28"/>
      <c r="D8" s="29"/>
      <c r="E8" s="29"/>
      <c r="F8" s="29"/>
      <c r="G8" s="29"/>
      <c r="H8" s="29"/>
      <c r="I8" s="38" t="s">
        <v>155</v>
      </c>
      <c r="J8" s="39"/>
      <c r="K8" s="39"/>
      <c r="M8" s="29"/>
      <c r="N8" s="29"/>
    </row>
    <row r="9" spans="1:14" ht="24.75" customHeight="1">
      <c r="A9" s="28" t="s">
        <v>59</v>
      </c>
      <c r="C9" s="28"/>
      <c r="I9" s="38" t="s">
        <v>158</v>
      </c>
      <c r="J9" s="39"/>
      <c r="K9" s="39"/>
    </row>
    <row r="10" spans="1:14" ht="24.75" customHeight="1">
      <c r="C10" s="28"/>
      <c r="I10" s="38" t="s">
        <v>156</v>
      </c>
      <c r="J10" s="39"/>
      <c r="K10" s="39"/>
    </row>
    <row r="11" spans="1:14" ht="24.75" customHeight="1">
      <c r="A11" s="28" t="s">
        <v>140</v>
      </c>
      <c r="I11" s="38" t="s">
        <v>157</v>
      </c>
    </row>
    <row r="12" spans="1:14" ht="24.75" customHeight="1">
      <c r="A12" s="28" t="s">
        <v>141</v>
      </c>
    </row>
    <row r="13" spans="1:14" ht="24.75" customHeight="1">
      <c r="J13" s="39"/>
      <c r="K13" s="39"/>
    </row>
    <row r="14" spans="1:14" ht="24.75" customHeight="1">
      <c r="A14" s="38" t="s">
        <v>2</v>
      </c>
    </row>
    <row r="15" spans="1:14" ht="24.75" customHeight="1">
      <c r="J15" s="39"/>
      <c r="K15" s="39"/>
    </row>
    <row r="16" spans="1:14" ht="24.75" customHeight="1">
      <c r="A16" s="36" t="s">
        <v>58</v>
      </c>
      <c r="B16" s="30"/>
      <c r="C16" s="30"/>
      <c r="D16" s="30"/>
      <c r="E16" s="30"/>
      <c r="I16" s="37" t="s">
        <v>60</v>
      </c>
    </row>
    <row r="17" spans="1:3" ht="24.75" customHeight="1"/>
    <row r="18" spans="1:3" ht="24.75" customHeight="1"/>
    <row r="19" spans="1:3" ht="24.75" customHeight="1">
      <c r="A19" s="33" t="s">
        <v>4</v>
      </c>
      <c r="B19" s="32"/>
      <c r="C19" s="32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6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view="pageBreakPreview" topLeftCell="A19" zoomScale="80" zoomScaleNormal="80" zoomScaleSheetLayoutView="80" zoomScalePageLayoutView="70" workbookViewId="0">
      <selection activeCell="S43" sqref="S43"/>
    </sheetView>
  </sheetViews>
  <sheetFormatPr defaultRowHeight="14.25"/>
  <cols>
    <col min="1" max="1" width="10.5546875" style="115" customWidth="1"/>
    <col min="2" max="5" width="8.88671875" style="115"/>
    <col min="6" max="6" width="10.33203125" style="115" customWidth="1"/>
    <col min="7" max="7" width="3.88671875" style="115" customWidth="1"/>
    <col min="8" max="8" width="27.88671875" style="115" customWidth="1"/>
    <col min="9" max="10" width="9.21875" style="115" customWidth="1"/>
    <col min="11" max="12" width="8.88671875" style="115" customWidth="1"/>
    <col min="13" max="13" width="4.33203125" style="115" customWidth="1"/>
    <col min="14" max="16384" width="8.88671875" style="115"/>
  </cols>
  <sheetData>
    <row r="1" spans="1:12" ht="69.75" customHeight="1">
      <c r="A1" s="117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1.75" customHeight="1">
      <c r="A2" s="114">
        <v>43921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9.2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8">
      <c r="A4" s="112" t="s">
        <v>93</v>
      </c>
      <c r="B4" s="111"/>
      <c r="C4" s="111"/>
      <c r="D4" s="110"/>
      <c r="E4" s="110"/>
      <c r="F4" s="110"/>
      <c r="G4" s="109"/>
      <c r="H4" s="112" t="s">
        <v>94</v>
      </c>
      <c r="I4" s="108">
        <v>43921</v>
      </c>
      <c r="J4" s="108">
        <v>43830</v>
      </c>
      <c r="K4" s="108">
        <v>43921</v>
      </c>
      <c r="L4" s="108">
        <v>43830</v>
      </c>
    </row>
    <row r="5" spans="1:12" ht="12.75" customHeight="1">
      <c r="A5" s="110"/>
      <c r="B5" s="110"/>
      <c r="C5" s="110"/>
      <c r="D5" s="110"/>
      <c r="E5" s="110"/>
      <c r="F5" s="110"/>
      <c r="G5" s="109"/>
      <c r="H5" s="112"/>
      <c r="I5" s="182" t="s">
        <v>95</v>
      </c>
      <c r="J5" s="182"/>
      <c r="K5" s="183" t="s">
        <v>96</v>
      </c>
      <c r="L5" s="183"/>
    </row>
    <row r="6" spans="1:12">
      <c r="A6" s="107"/>
      <c r="B6" s="107"/>
      <c r="C6" s="107"/>
      <c r="D6" s="107"/>
      <c r="E6" s="107"/>
      <c r="F6" s="107"/>
      <c r="G6" s="107"/>
      <c r="H6" s="106" t="s">
        <v>97</v>
      </c>
      <c r="I6" s="105">
        <v>1523188</v>
      </c>
      <c r="J6" s="105">
        <v>1426328</v>
      </c>
      <c r="K6" s="105">
        <v>9739.0537084398966</v>
      </c>
      <c r="L6" s="105">
        <v>10503.151693667156</v>
      </c>
    </row>
    <row r="7" spans="1:12">
      <c r="A7" s="107"/>
      <c r="B7" s="107"/>
      <c r="C7" s="107"/>
      <c r="D7" s="107"/>
      <c r="E7" s="107"/>
      <c r="F7" s="107"/>
      <c r="G7" s="107"/>
      <c r="H7" s="106" t="s">
        <v>21</v>
      </c>
      <c r="I7" s="104">
        <v>1190536</v>
      </c>
      <c r="J7" s="104">
        <v>1140184</v>
      </c>
      <c r="K7" s="104">
        <v>7612.1227621483376</v>
      </c>
      <c r="L7" s="104">
        <v>8396.053019145802</v>
      </c>
    </row>
    <row r="8" spans="1:12">
      <c r="A8" s="107"/>
      <c r="B8" s="107"/>
      <c r="C8" s="107"/>
      <c r="D8" s="107"/>
      <c r="E8" s="107"/>
      <c r="F8" s="107"/>
      <c r="G8" s="107"/>
      <c r="H8" s="106" t="s">
        <v>98</v>
      </c>
      <c r="I8" s="104">
        <v>69740</v>
      </c>
      <c r="J8" s="104">
        <v>47929</v>
      </c>
      <c r="K8" s="104">
        <v>445.90792838874677</v>
      </c>
      <c r="L8" s="104">
        <v>352.93814432989689</v>
      </c>
    </row>
    <row r="9" spans="1:12">
      <c r="A9" s="107"/>
      <c r="B9" s="107"/>
      <c r="C9" s="107"/>
      <c r="D9" s="107"/>
      <c r="E9" s="107"/>
      <c r="F9" s="107"/>
      <c r="G9" s="107"/>
      <c r="H9" s="106" t="s">
        <v>99</v>
      </c>
      <c r="I9" s="104">
        <v>116568</v>
      </c>
      <c r="J9" s="104">
        <v>115262</v>
      </c>
      <c r="K9" s="104">
        <v>745.31969309462909</v>
      </c>
      <c r="L9" s="104">
        <v>848.76288659793806</v>
      </c>
    </row>
    <row r="10" spans="1:12">
      <c r="A10" s="107"/>
      <c r="B10" s="107"/>
      <c r="C10" s="107"/>
      <c r="D10" s="107"/>
      <c r="E10" s="107"/>
      <c r="F10" s="107"/>
      <c r="G10" s="107"/>
      <c r="H10" s="103" t="s">
        <v>20</v>
      </c>
      <c r="I10" s="102">
        <v>25923</v>
      </c>
      <c r="J10" s="102">
        <v>30019</v>
      </c>
      <c r="K10" s="102">
        <v>165.74808184143222</v>
      </c>
      <c r="L10" s="102">
        <v>221.05301914580264</v>
      </c>
    </row>
    <row r="11" spans="1:12">
      <c r="A11" s="107"/>
      <c r="B11" s="107"/>
      <c r="C11" s="107"/>
      <c r="D11" s="107"/>
      <c r="E11" s="107"/>
      <c r="F11" s="107"/>
      <c r="G11" s="107"/>
      <c r="H11" s="106" t="s">
        <v>25</v>
      </c>
      <c r="I11" s="104">
        <v>755160</v>
      </c>
      <c r="J11" s="104">
        <v>707813</v>
      </c>
      <c r="K11" s="104">
        <v>4828.3887468030689</v>
      </c>
      <c r="L11" s="104">
        <v>5212.1723122238582</v>
      </c>
    </row>
    <row r="12" spans="1:12">
      <c r="A12" s="113"/>
      <c r="B12" s="113"/>
      <c r="C12" s="113"/>
      <c r="D12" s="113"/>
      <c r="E12" s="113"/>
      <c r="F12" s="113"/>
      <c r="G12" s="107"/>
      <c r="H12" s="106" t="s">
        <v>24</v>
      </c>
      <c r="I12" s="104">
        <v>41495</v>
      </c>
      <c r="J12" s="104">
        <v>48062</v>
      </c>
      <c r="K12" s="104">
        <v>265.31329923273654</v>
      </c>
      <c r="L12" s="104">
        <v>353.91752577319585</v>
      </c>
    </row>
    <row r="13" spans="1:12">
      <c r="A13" s="113"/>
      <c r="B13" s="113"/>
      <c r="C13" s="113"/>
      <c r="D13" s="113"/>
      <c r="E13" s="113"/>
      <c r="F13" s="113"/>
      <c r="G13" s="107"/>
      <c r="H13" s="106" t="s">
        <v>26</v>
      </c>
      <c r="I13" s="104">
        <v>412591</v>
      </c>
      <c r="J13" s="104">
        <v>373168</v>
      </c>
      <c r="K13" s="104">
        <v>2638.0498721227618</v>
      </c>
      <c r="L13" s="104">
        <v>2747.923416789396</v>
      </c>
    </row>
    <row r="14" spans="1:12">
      <c r="A14" s="113"/>
      <c r="B14" s="113"/>
      <c r="C14" s="113"/>
      <c r="D14" s="113"/>
      <c r="E14" s="113"/>
      <c r="F14" s="113"/>
      <c r="G14" s="107"/>
      <c r="H14" s="106" t="s">
        <v>199</v>
      </c>
      <c r="I14" s="104">
        <v>21379</v>
      </c>
      <c r="J14" s="104">
        <v>19081</v>
      </c>
      <c r="K14" s="104">
        <v>136.69437340153453</v>
      </c>
      <c r="L14" s="104">
        <v>140.5081001472754</v>
      </c>
    </row>
    <row r="15" spans="1:12">
      <c r="A15" s="113"/>
      <c r="B15" s="113"/>
      <c r="C15" s="113"/>
      <c r="D15" s="113"/>
      <c r="E15" s="113"/>
      <c r="F15" s="113"/>
      <c r="G15" s="107"/>
      <c r="H15" s="103" t="s">
        <v>29</v>
      </c>
      <c r="I15" s="101">
        <v>244106</v>
      </c>
      <c r="J15" s="101">
        <v>247734</v>
      </c>
      <c r="K15" s="101">
        <v>1560.7800511508951</v>
      </c>
      <c r="L15" s="101">
        <v>1824.2562592047127</v>
      </c>
    </row>
    <row r="16" spans="1:12">
      <c r="A16" s="113"/>
      <c r="B16" s="113"/>
      <c r="C16" s="113"/>
      <c r="D16" s="113"/>
      <c r="E16" s="113"/>
      <c r="F16" s="113"/>
      <c r="G16" s="107"/>
      <c r="H16" s="100" t="s">
        <v>100</v>
      </c>
      <c r="I16" s="99">
        <v>0.248</v>
      </c>
      <c r="J16" s="99">
        <v>0.25800000000000001</v>
      </c>
      <c r="K16" s="98"/>
      <c r="L16" s="98"/>
    </row>
    <row r="17" spans="1:15">
      <c r="A17" s="113"/>
      <c r="B17" s="113"/>
      <c r="C17" s="113"/>
      <c r="D17" s="113"/>
      <c r="E17" s="113"/>
      <c r="F17" s="113"/>
      <c r="G17" s="107"/>
      <c r="H17" s="97" t="s">
        <v>101</v>
      </c>
      <c r="I17" s="99">
        <v>1.577</v>
      </c>
      <c r="J17" s="99">
        <v>1.611</v>
      </c>
      <c r="K17" s="98"/>
      <c r="L17" s="98"/>
      <c r="M17" s="95"/>
      <c r="N17" s="95"/>
      <c r="O17" s="95"/>
    </row>
    <row r="18" spans="1:15" ht="36.75" customHeight="1">
      <c r="A18" s="113"/>
      <c r="B18" s="113"/>
      <c r="C18" s="113"/>
      <c r="D18" s="113"/>
      <c r="E18" s="113"/>
      <c r="F18" s="113"/>
      <c r="G18" s="107"/>
      <c r="H18" s="113"/>
      <c r="I18" s="113"/>
      <c r="J18" s="113"/>
      <c r="K18" s="113"/>
      <c r="L18" s="113"/>
    </row>
    <row r="19" spans="1:15" ht="18">
      <c r="A19" s="112" t="s">
        <v>102</v>
      </c>
      <c r="B19" s="111"/>
      <c r="C19" s="111"/>
      <c r="D19" s="111"/>
      <c r="E19" s="111"/>
      <c r="F19" s="94">
        <v>43921</v>
      </c>
      <c r="G19" s="107"/>
      <c r="H19" s="112" t="s">
        <v>103</v>
      </c>
      <c r="I19" s="108">
        <v>43921</v>
      </c>
      <c r="J19" s="108">
        <v>43555</v>
      </c>
      <c r="K19" s="108">
        <v>43921</v>
      </c>
      <c r="L19" s="108">
        <v>43555</v>
      </c>
    </row>
    <row r="20" spans="1:15" ht="18">
      <c r="A20" s="112"/>
      <c r="B20" s="112"/>
      <c r="C20" s="112"/>
      <c r="D20" s="112"/>
      <c r="E20" s="112"/>
      <c r="F20" s="112"/>
      <c r="G20" s="107"/>
      <c r="H20" s="112"/>
      <c r="I20" s="183" t="s">
        <v>95</v>
      </c>
      <c r="J20" s="183"/>
      <c r="K20" s="182" t="s">
        <v>96</v>
      </c>
      <c r="L20" s="182"/>
    </row>
    <row r="21" spans="1:15">
      <c r="A21" s="113"/>
      <c r="B21" s="113"/>
      <c r="C21" s="113"/>
      <c r="D21" s="113"/>
      <c r="E21" s="113"/>
      <c r="F21" s="113"/>
      <c r="G21" s="107"/>
      <c r="H21" s="113"/>
      <c r="I21" s="93"/>
      <c r="J21" s="96"/>
      <c r="K21" s="92"/>
      <c r="L21" s="92"/>
    </row>
    <row r="22" spans="1:15">
      <c r="A22" s="106" t="s">
        <v>104</v>
      </c>
      <c r="B22" s="91"/>
      <c r="C22" s="91"/>
      <c r="D22" s="91"/>
      <c r="E22" s="91"/>
      <c r="F22" s="104">
        <v>129481</v>
      </c>
      <c r="G22" s="107"/>
      <c r="H22" s="106" t="s">
        <v>105</v>
      </c>
      <c r="I22" s="104">
        <v>3400</v>
      </c>
      <c r="J22" s="104">
        <v>15033</v>
      </c>
      <c r="K22" s="104">
        <v>23.926812104152006</v>
      </c>
      <c r="L22" s="104">
        <v>110.49614112458654</v>
      </c>
      <c r="M22" s="90"/>
    </row>
    <row r="23" spans="1:15">
      <c r="A23" s="106" t="s">
        <v>106</v>
      </c>
      <c r="B23" s="91"/>
      <c r="C23" s="91"/>
      <c r="D23" s="91"/>
      <c r="E23" s="91"/>
      <c r="F23" s="104">
        <v>13746</v>
      </c>
      <c r="G23" s="107"/>
      <c r="H23" s="106" t="s">
        <v>197</v>
      </c>
      <c r="I23" s="104">
        <v>-3628</v>
      </c>
      <c r="J23" s="104">
        <v>6784</v>
      </c>
      <c r="K23" s="104">
        <v>-25.531315974665731</v>
      </c>
      <c r="L23" s="104">
        <v>49.864020580668864</v>
      </c>
      <c r="M23" s="90"/>
    </row>
    <row r="24" spans="1:15">
      <c r="A24" s="106" t="s">
        <v>107</v>
      </c>
      <c r="B24" s="91"/>
      <c r="C24" s="91"/>
      <c r="D24" s="91"/>
      <c r="E24" s="91"/>
      <c r="F24" s="104">
        <v>37</v>
      </c>
      <c r="G24" s="107"/>
      <c r="H24" s="106" t="s">
        <v>33</v>
      </c>
      <c r="I24" s="89">
        <v>-5.8999999999999997E-2</v>
      </c>
      <c r="J24" s="89">
        <v>0.112</v>
      </c>
      <c r="K24" s="89"/>
      <c r="L24" s="89"/>
      <c r="M24" s="90"/>
    </row>
    <row r="25" spans="1:15">
      <c r="A25" s="100" t="s">
        <v>108</v>
      </c>
      <c r="B25" s="88"/>
      <c r="C25" s="88"/>
      <c r="D25" s="88"/>
      <c r="E25" s="88"/>
      <c r="F25" s="104">
        <v>886</v>
      </c>
      <c r="G25" s="107"/>
      <c r="H25" s="106" t="s">
        <v>109</v>
      </c>
      <c r="I25" s="87">
        <v>2.1999999999999999E-2</v>
      </c>
      <c r="J25" s="87">
        <v>2.5000000000000001E-2</v>
      </c>
      <c r="K25" s="86"/>
      <c r="L25" s="86"/>
      <c r="M25" s="90"/>
    </row>
    <row r="26" spans="1:15">
      <c r="A26" s="107"/>
      <c r="B26" s="107"/>
      <c r="C26" s="107"/>
      <c r="D26" s="107"/>
      <c r="E26" s="107"/>
      <c r="F26" s="107"/>
      <c r="G26" s="107"/>
      <c r="H26" s="106" t="s">
        <v>110</v>
      </c>
      <c r="I26" s="89">
        <v>0.72599999999999998</v>
      </c>
      <c r="J26" s="89">
        <v>0.38700000000000001</v>
      </c>
      <c r="K26" s="89"/>
      <c r="L26" s="86"/>
      <c r="M26" s="90"/>
    </row>
    <row r="27" spans="1:15">
      <c r="A27" s="107"/>
      <c r="B27" s="107"/>
      <c r="C27" s="107"/>
      <c r="D27" s="107"/>
      <c r="E27" s="107"/>
      <c r="F27" s="107"/>
      <c r="G27" s="107"/>
      <c r="H27" s="113"/>
      <c r="I27" s="96"/>
      <c r="J27" s="96"/>
      <c r="K27" s="96"/>
      <c r="L27" s="96"/>
    </row>
    <row r="28" spans="1:15" ht="31.5" customHeight="1">
      <c r="A28" s="107"/>
      <c r="B28" s="107"/>
      <c r="C28" s="107"/>
      <c r="D28" s="107"/>
      <c r="E28" s="107"/>
      <c r="F28" s="107"/>
      <c r="G28" s="107"/>
      <c r="H28" s="113"/>
      <c r="I28" s="113"/>
      <c r="J28" s="113"/>
      <c r="K28" s="113"/>
      <c r="L28" s="113"/>
    </row>
    <row r="29" spans="1:15" ht="18">
      <c r="A29" s="112" t="s">
        <v>111</v>
      </c>
      <c r="B29" s="111"/>
      <c r="C29" s="111"/>
      <c r="D29" s="111"/>
      <c r="E29" s="111"/>
      <c r="F29" s="111"/>
      <c r="G29" s="107"/>
      <c r="H29" s="112" t="s">
        <v>112</v>
      </c>
      <c r="I29" s="85"/>
      <c r="J29" s="85"/>
      <c r="K29" s="85"/>
      <c r="L29" s="85"/>
    </row>
    <row r="30" spans="1:15" ht="19.5">
      <c r="A30" s="112"/>
      <c r="B30" s="112"/>
      <c r="C30" s="112"/>
      <c r="D30" s="112"/>
      <c r="E30" s="112"/>
      <c r="F30" s="112"/>
      <c r="G30" s="107"/>
      <c r="H30" s="112"/>
      <c r="I30" s="112"/>
      <c r="J30" s="112"/>
      <c r="K30" s="112"/>
      <c r="L30" s="112"/>
      <c r="M30" s="118"/>
    </row>
    <row r="31" spans="1: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7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1:17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7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1:17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1:17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1:17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7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1:17">
      <c r="A40" s="113"/>
      <c r="B40" s="113"/>
      <c r="C40" s="113"/>
      <c r="D40" s="113"/>
      <c r="E40" s="113"/>
      <c r="F40" s="113"/>
      <c r="G40" s="107"/>
      <c r="H40" s="107"/>
      <c r="I40" s="107"/>
      <c r="J40" s="107"/>
      <c r="K40" s="107"/>
      <c r="L40" s="107"/>
      <c r="Q40" s="126" t="s">
        <v>0</v>
      </c>
    </row>
    <row r="41" spans="1:17">
      <c r="A41" s="113"/>
      <c r="B41" s="113"/>
      <c r="C41" s="113"/>
      <c r="D41" s="113"/>
      <c r="E41" s="113"/>
      <c r="F41" s="113"/>
      <c r="G41" s="107"/>
      <c r="H41" s="107"/>
      <c r="I41" s="107"/>
      <c r="J41" s="107"/>
      <c r="K41" s="107"/>
      <c r="L41" s="107"/>
    </row>
    <row r="42" spans="1:17">
      <c r="A42" s="113"/>
      <c r="B42" s="113"/>
      <c r="C42" s="113"/>
      <c r="D42" s="113"/>
      <c r="E42" s="113"/>
      <c r="F42" s="113"/>
      <c r="G42" s="107"/>
      <c r="H42" s="107"/>
      <c r="I42" s="107"/>
      <c r="J42" s="107"/>
      <c r="K42" s="107"/>
      <c r="L42" s="107"/>
    </row>
    <row r="43" spans="1:17">
      <c r="A43" s="113"/>
      <c r="B43" s="113"/>
      <c r="C43" s="113"/>
      <c r="D43" s="113"/>
      <c r="E43" s="113"/>
      <c r="F43" s="113"/>
      <c r="G43" s="107"/>
      <c r="H43" s="113"/>
      <c r="I43" s="113"/>
      <c r="J43" s="113"/>
      <c r="K43" s="113"/>
      <c r="L43" s="113"/>
    </row>
    <row r="44" spans="1:17">
      <c r="A44" s="113"/>
      <c r="B44" s="113"/>
      <c r="C44" s="113"/>
      <c r="D44" s="113"/>
      <c r="E44" s="113"/>
      <c r="F44" s="113"/>
      <c r="G44" s="107"/>
      <c r="H44" s="113"/>
      <c r="I44" s="113"/>
      <c r="J44" s="113"/>
      <c r="K44" s="113"/>
      <c r="L44" s="113"/>
    </row>
    <row r="45" spans="1:17">
      <c r="A45" s="113"/>
      <c r="B45" s="113"/>
      <c r="C45" s="113"/>
      <c r="D45" s="113"/>
      <c r="E45" s="113"/>
      <c r="F45" s="113"/>
      <c r="G45" s="107"/>
      <c r="H45" s="107"/>
      <c r="I45" s="107"/>
      <c r="J45" s="107"/>
      <c r="K45" s="107"/>
      <c r="L45" s="107"/>
    </row>
    <row r="46" spans="1:17" ht="39" customHeight="1">
      <c r="A46" s="113"/>
      <c r="B46" s="113"/>
      <c r="C46" s="113"/>
      <c r="D46" s="113"/>
      <c r="E46" s="113"/>
      <c r="F46" s="113"/>
      <c r="G46" s="107"/>
      <c r="H46" s="107"/>
      <c r="I46" s="107"/>
      <c r="J46" s="107"/>
      <c r="K46" s="107"/>
      <c r="L46" s="107"/>
    </row>
    <row r="47" spans="1:17" ht="18">
      <c r="A47" s="112" t="s">
        <v>113</v>
      </c>
      <c r="B47" s="111"/>
      <c r="C47" s="111"/>
      <c r="D47" s="111"/>
      <c r="E47" s="111"/>
      <c r="F47" s="111"/>
      <c r="G47" s="107"/>
      <c r="H47" s="112" t="s">
        <v>100</v>
      </c>
      <c r="I47" s="85"/>
      <c r="J47" s="85"/>
      <c r="K47" s="85"/>
      <c r="L47" s="85"/>
    </row>
    <row r="48" spans="1:17" ht="18">
      <c r="A48" s="112"/>
      <c r="B48" s="112"/>
      <c r="C48" s="112"/>
      <c r="D48" s="112"/>
      <c r="E48" s="112"/>
      <c r="F48" s="112"/>
      <c r="G48" s="107"/>
      <c r="H48" s="112"/>
      <c r="I48" s="182"/>
      <c r="J48" s="182"/>
      <c r="K48" s="182"/>
      <c r="L48" s="182"/>
    </row>
    <row r="49" spans="1:12">
      <c r="A49" s="113"/>
      <c r="B49" s="113"/>
      <c r="C49" s="113"/>
      <c r="D49" s="113"/>
      <c r="E49" s="113"/>
      <c r="F49" s="113"/>
      <c r="G49" s="107"/>
      <c r="H49" s="107"/>
      <c r="I49" s="107"/>
      <c r="J49" s="107"/>
      <c r="K49" s="107"/>
      <c r="L49" s="107"/>
    </row>
    <row r="50" spans="1:12">
      <c r="A50" s="113"/>
      <c r="B50" s="113"/>
      <c r="C50" s="113"/>
      <c r="D50" s="113"/>
      <c r="E50" s="113"/>
      <c r="F50" s="113"/>
      <c r="G50" s="107"/>
      <c r="H50" s="107"/>
      <c r="I50" s="107"/>
      <c r="J50" s="107"/>
      <c r="K50" s="107"/>
      <c r="L50" s="107"/>
    </row>
    <row r="51" spans="1:12">
      <c r="A51" s="113"/>
      <c r="B51" s="113"/>
      <c r="C51" s="113"/>
      <c r="D51" s="113"/>
      <c r="E51" s="113"/>
      <c r="F51" s="113"/>
      <c r="G51" s="107"/>
      <c r="H51" s="107"/>
      <c r="I51" s="107"/>
      <c r="J51" s="107"/>
      <c r="K51" s="107"/>
      <c r="L51" s="107"/>
    </row>
    <row r="52" spans="1:12">
      <c r="A52" s="113"/>
      <c r="B52" s="113"/>
      <c r="C52" s="113"/>
      <c r="D52" s="113"/>
      <c r="E52" s="113"/>
      <c r="F52" s="113"/>
      <c r="G52" s="107"/>
      <c r="H52" s="107"/>
      <c r="I52" s="107"/>
      <c r="J52" s="107"/>
      <c r="K52" s="107"/>
      <c r="L52" s="107"/>
    </row>
    <row r="53" spans="1:12">
      <c r="A53" s="113"/>
      <c r="B53" s="113"/>
      <c r="C53" s="113"/>
      <c r="D53" s="113"/>
      <c r="E53" s="113"/>
      <c r="F53" s="113"/>
      <c r="G53" s="107"/>
      <c r="H53" s="107"/>
      <c r="I53" s="107"/>
      <c r="J53" s="107"/>
      <c r="K53" s="107"/>
      <c r="L53" s="107"/>
    </row>
    <row r="54" spans="1:12">
      <c r="A54" s="113"/>
      <c r="B54" s="113"/>
      <c r="C54" s="113"/>
      <c r="D54" s="113"/>
      <c r="E54" s="113"/>
      <c r="F54" s="113"/>
      <c r="G54" s="107"/>
      <c r="H54" s="107"/>
      <c r="I54" s="107"/>
      <c r="J54" s="107"/>
      <c r="K54" s="107"/>
      <c r="L54" s="107"/>
    </row>
    <row r="55" spans="1:12">
      <c r="A55" s="113"/>
      <c r="B55" s="113"/>
      <c r="C55" s="113"/>
      <c r="D55" s="113"/>
      <c r="E55" s="113"/>
      <c r="F55" s="113"/>
      <c r="G55" s="107"/>
      <c r="H55" s="107"/>
      <c r="I55" s="107"/>
      <c r="J55" s="107"/>
      <c r="K55" s="107"/>
      <c r="L55" s="107"/>
    </row>
    <row r="56" spans="1:12" ht="18">
      <c r="A56" s="113"/>
      <c r="B56" s="113"/>
      <c r="C56" s="113"/>
      <c r="D56" s="113"/>
      <c r="E56" s="113"/>
      <c r="F56" s="113"/>
      <c r="G56" s="107"/>
      <c r="H56" s="123"/>
      <c r="I56" s="124"/>
      <c r="J56" s="124"/>
      <c r="K56" s="124"/>
      <c r="L56" s="124"/>
    </row>
    <row r="57" spans="1:12">
      <c r="A57" s="113"/>
      <c r="B57" s="113"/>
      <c r="C57" s="113"/>
      <c r="D57" s="113"/>
      <c r="E57" s="113"/>
      <c r="F57" s="113"/>
      <c r="G57" s="107"/>
      <c r="H57" s="107"/>
      <c r="I57" s="107"/>
      <c r="J57" s="107"/>
      <c r="K57" s="107"/>
      <c r="L57" s="107"/>
    </row>
    <row r="58" spans="1:12">
      <c r="A58" s="113"/>
      <c r="B58" s="113"/>
      <c r="C58" s="113"/>
      <c r="D58" s="113"/>
      <c r="E58" s="113"/>
      <c r="F58" s="113"/>
      <c r="G58" s="113"/>
      <c r="H58" s="107"/>
      <c r="I58" s="107"/>
      <c r="J58" s="107"/>
      <c r="K58" s="107"/>
      <c r="L58" s="107"/>
    </row>
    <row r="59" spans="1:12">
      <c r="A59" s="113"/>
      <c r="B59" s="113"/>
      <c r="C59" s="113"/>
      <c r="D59" s="113"/>
      <c r="E59" s="113"/>
      <c r="F59" s="113"/>
      <c r="G59" s="113"/>
      <c r="H59" s="107"/>
      <c r="I59" s="107"/>
      <c r="J59" s="107"/>
      <c r="K59" s="107"/>
      <c r="L59" s="107"/>
    </row>
    <row r="60" spans="1:12">
      <c r="A60" s="113"/>
      <c r="B60" s="113"/>
      <c r="C60" s="113"/>
      <c r="D60" s="113"/>
      <c r="E60" s="113"/>
      <c r="F60" s="113"/>
      <c r="G60" s="113"/>
      <c r="H60" s="107"/>
      <c r="I60" s="107"/>
      <c r="J60" s="107"/>
      <c r="K60" s="107"/>
      <c r="L60" s="107"/>
    </row>
    <row r="61" spans="1:12">
      <c r="A61" s="113"/>
      <c r="B61" s="113"/>
      <c r="C61" s="113"/>
      <c r="D61" s="113"/>
      <c r="E61" s="113"/>
      <c r="F61" s="113"/>
      <c r="G61" s="113"/>
      <c r="H61" s="107"/>
      <c r="I61" s="107"/>
      <c r="J61" s="107"/>
      <c r="K61" s="107"/>
      <c r="L61" s="107"/>
    </row>
    <row r="62" spans="1:1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1:12" ht="15">
      <c r="A63" s="125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ht="15.75">
      <c r="A66" s="122" t="s">
        <v>4</v>
      </c>
      <c r="B66" s="81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>
      <c r="A67" s="83"/>
      <c r="B67" s="8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1:1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1:1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1:1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1:1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1:1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0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2"/>
  <sheetViews>
    <sheetView zoomScale="90" zoomScaleNormal="90" zoomScaleSheetLayoutView="90" zoomScalePageLayoutView="120" workbookViewId="0">
      <selection activeCell="I43" sqref="I43"/>
    </sheetView>
  </sheetViews>
  <sheetFormatPr defaultColWidth="11.5546875" defaultRowHeight="15" outlineLevelRow="1"/>
  <cols>
    <col min="1" max="1" width="32.109375" style="7" customWidth="1"/>
    <col min="2" max="3" width="9.109375" style="7" customWidth="1"/>
    <col min="4" max="4" width="9" style="7" customWidth="1"/>
    <col min="5" max="6" width="8.77734375" style="7" customWidth="1"/>
    <col min="7" max="7" width="11.44140625" style="7" customWidth="1"/>
    <col min="8" max="9" width="11.5546875" style="7"/>
    <col min="10" max="10" width="17.6640625" style="7" customWidth="1"/>
    <col min="11" max="16384" width="11.5546875" style="7"/>
  </cols>
  <sheetData>
    <row r="1" spans="1:8" ht="24" customHeight="1">
      <c r="A1" s="73" t="s">
        <v>54</v>
      </c>
      <c r="B1" s="74"/>
      <c r="C1" s="74"/>
      <c r="D1" s="74"/>
      <c r="E1" s="66"/>
      <c r="F1" s="150"/>
    </row>
    <row r="2" spans="1:8" ht="24" customHeight="1">
      <c r="A2" s="67" t="s">
        <v>6</v>
      </c>
      <c r="B2" s="75" t="s">
        <v>168</v>
      </c>
      <c r="C2" s="75" t="s">
        <v>147</v>
      </c>
      <c r="D2" s="75" t="s">
        <v>136</v>
      </c>
      <c r="E2" s="75">
        <v>2016</v>
      </c>
      <c r="F2" s="154">
        <v>2015</v>
      </c>
      <c r="G2" s="10"/>
    </row>
    <row r="3" spans="1:8" ht="24.75" customHeight="1">
      <c r="A3" s="1" t="s">
        <v>7</v>
      </c>
      <c r="B3" s="4">
        <v>39670</v>
      </c>
      <c r="C3" s="4">
        <v>40814</v>
      </c>
      <c r="D3" s="4">
        <v>36271</v>
      </c>
      <c r="E3" s="4">
        <v>34650</v>
      </c>
      <c r="F3" s="4">
        <v>32324</v>
      </c>
      <c r="G3" s="10"/>
    </row>
    <row r="4" spans="1:8" ht="24.75" customHeight="1">
      <c r="A4" s="1" t="s">
        <v>8</v>
      </c>
      <c r="B4" s="4">
        <v>8219</v>
      </c>
      <c r="C4" s="4">
        <v>8157</v>
      </c>
      <c r="D4" s="4">
        <v>8431</v>
      </c>
      <c r="E4" s="4">
        <v>7809</v>
      </c>
      <c r="F4" s="4">
        <v>6841</v>
      </c>
      <c r="G4" s="10"/>
    </row>
    <row r="5" spans="1:8" ht="24.75" customHeight="1">
      <c r="A5" s="1" t="s">
        <v>114</v>
      </c>
      <c r="B5" s="4">
        <v>-584</v>
      </c>
      <c r="C5" s="4">
        <v>-1497</v>
      </c>
      <c r="D5" s="4">
        <v>-1375</v>
      </c>
      <c r="E5" s="4">
        <v>-179</v>
      </c>
      <c r="F5" s="4">
        <v>-1277</v>
      </c>
      <c r="G5" s="10"/>
      <c r="H5" s="7" t="s">
        <v>0</v>
      </c>
    </row>
    <row r="6" spans="1:8" ht="24.75" customHeight="1">
      <c r="A6" s="6" t="s">
        <v>154</v>
      </c>
      <c r="B6" s="4">
        <v>-4827</v>
      </c>
      <c r="C6" s="4">
        <v>1352</v>
      </c>
      <c r="D6" s="4">
        <v>1785</v>
      </c>
      <c r="E6" s="4">
        <v>-318</v>
      </c>
      <c r="F6" s="4">
        <v>18216</v>
      </c>
      <c r="G6" s="10"/>
    </row>
    <row r="7" spans="1:8" ht="24.75" customHeight="1">
      <c r="A7" s="1" t="s">
        <v>173</v>
      </c>
      <c r="B7" s="4">
        <f>7993+1046</f>
        <v>9039</v>
      </c>
      <c r="C7" s="4">
        <f>1654+3430</f>
        <v>5084</v>
      </c>
      <c r="D7" s="4">
        <f>5802+2598</f>
        <v>8400</v>
      </c>
      <c r="E7" s="4">
        <f>6255+483</f>
        <v>6738</v>
      </c>
      <c r="F7" s="4">
        <f>16259+248</f>
        <v>16507</v>
      </c>
      <c r="G7" s="10"/>
      <c r="H7" s="7" t="s">
        <v>0</v>
      </c>
    </row>
    <row r="8" spans="1:8" ht="24.75" customHeight="1">
      <c r="A8" s="2" t="s">
        <v>9</v>
      </c>
      <c r="B8" s="43">
        <f>SUM(B3:B7)</f>
        <v>51517</v>
      </c>
      <c r="C8" s="43">
        <f t="shared" ref="C8:F8" si="0">SUM(C3:C7)</f>
        <v>53910</v>
      </c>
      <c r="D8" s="43">
        <f t="shared" si="0"/>
        <v>53512</v>
      </c>
      <c r="E8" s="43">
        <f t="shared" si="0"/>
        <v>48700</v>
      </c>
      <c r="F8" s="43">
        <f t="shared" si="0"/>
        <v>72611</v>
      </c>
      <c r="G8" s="10"/>
    </row>
    <row r="9" spans="1:8" ht="14.25" customHeight="1">
      <c r="A9" s="57"/>
      <c r="B9" s="57"/>
      <c r="C9" s="57"/>
      <c r="D9" s="57"/>
      <c r="E9" s="57"/>
      <c r="F9" s="57"/>
      <c r="G9" s="57"/>
    </row>
    <row r="10" spans="1:8" ht="24.75" customHeight="1">
      <c r="A10" s="1" t="s">
        <v>10</v>
      </c>
      <c r="B10" s="4">
        <v>14458</v>
      </c>
      <c r="C10" s="4">
        <v>14589</v>
      </c>
      <c r="D10" s="4">
        <v>14061</v>
      </c>
      <c r="E10" s="4">
        <v>14049</v>
      </c>
      <c r="F10" s="4">
        <v>13754</v>
      </c>
      <c r="G10" s="10"/>
    </row>
    <row r="11" spans="1:8" ht="24.75" customHeight="1">
      <c r="A11" s="1" t="s">
        <v>11</v>
      </c>
      <c r="B11" s="4">
        <v>9534</v>
      </c>
      <c r="C11" s="4">
        <v>9348</v>
      </c>
      <c r="D11" s="4">
        <v>9789</v>
      </c>
      <c r="E11" s="4">
        <f>7586+611+1268</f>
        <v>9465</v>
      </c>
      <c r="F11" s="4">
        <f>8061+663+1254</f>
        <v>9978</v>
      </c>
      <c r="G11" s="10"/>
    </row>
    <row r="12" spans="1:8" ht="24.75" customHeight="1">
      <c r="A12" s="1" t="s">
        <v>174</v>
      </c>
      <c r="B12" s="4">
        <v>4204</v>
      </c>
      <c r="C12" s="4">
        <v>3860</v>
      </c>
      <c r="D12" s="4">
        <v>3253</v>
      </c>
      <c r="E12" s="4">
        <v>2973</v>
      </c>
      <c r="F12" s="4">
        <v>3017</v>
      </c>
      <c r="G12" s="10"/>
    </row>
    <row r="13" spans="1:8" ht="24.75" hidden="1" customHeight="1" outlineLevel="1">
      <c r="A13" s="62" t="s">
        <v>12</v>
      </c>
      <c r="B13" s="4"/>
      <c r="C13" s="4"/>
      <c r="D13" s="4"/>
      <c r="E13" s="4">
        <v>0</v>
      </c>
      <c r="F13" s="4">
        <v>0</v>
      </c>
      <c r="G13" s="10"/>
    </row>
    <row r="14" spans="1:8" ht="24.75" hidden="1" customHeight="1" outlineLevel="1">
      <c r="A14" s="62" t="s">
        <v>13</v>
      </c>
      <c r="B14" s="4"/>
      <c r="C14" s="4"/>
      <c r="D14" s="4"/>
      <c r="E14" s="4">
        <v>0</v>
      </c>
      <c r="F14" s="4">
        <v>0</v>
      </c>
      <c r="G14" s="10"/>
    </row>
    <row r="15" spans="1:8" ht="24.75" customHeight="1" collapsed="1">
      <c r="A15" s="2" t="s">
        <v>176</v>
      </c>
      <c r="B15" s="43">
        <f>SUM(B10:B14)</f>
        <v>28196</v>
      </c>
      <c r="C15" s="43">
        <f t="shared" ref="C15:F15" si="1">SUM(C10:C14)</f>
        <v>27797</v>
      </c>
      <c r="D15" s="43">
        <f t="shared" si="1"/>
        <v>27103</v>
      </c>
      <c r="E15" s="43">
        <f t="shared" si="1"/>
        <v>26487</v>
      </c>
      <c r="F15" s="43">
        <f t="shared" si="1"/>
        <v>26749</v>
      </c>
      <c r="G15" s="10"/>
      <c r="H15" s="7" t="s">
        <v>0</v>
      </c>
    </row>
    <row r="16" spans="1:8" ht="15" customHeight="1">
      <c r="A16" s="57"/>
      <c r="B16" s="57"/>
      <c r="C16" s="57"/>
      <c r="D16" s="57"/>
      <c r="E16" s="57"/>
      <c r="F16" s="57"/>
      <c r="G16" s="57"/>
    </row>
    <row r="17" spans="1:10" ht="24.75" hidden="1" customHeight="1" outlineLevel="1" thickTop="1">
      <c r="A17" s="63" t="s">
        <v>15</v>
      </c>
      <c r="B17" s="5"/>
      <c r="C17" s="5"/>
      <c r="D17" s="5"/>
      <c r="E17" s="5">
        <v>0</v>
      </c>
      <c r="F17" s="5">
        <v>0</v>
      </c>
      <c r="G17" s="10"/>
    </row>
    <row r="18" spans="1:10" ht="24.75" customHeight="1" collapsed="1">
      <c r="A18" s="2" t="s">
        <v>88</v>
      </c>
      <c r="B18" s="43">
        <f>+B8-B15</f>
        <v>23321</v>
      </c>
      <c r="C18" s="43">
        <f t="shared" ref="C18:F18" si="2">+C8-C15</f>
        <v>26113</v>
      </c>
      <c r="D18" s="43">
        <f t="shared" si="2"/>
        <v>26409</v>
      </c>
      <c r="E18" s="43">
        <f t="shared" si="2"/>
        <v>22213</v>
      </c>
      <c r="F18" s="43">
        <f t="shared" si="2"/>
        <v>45862</v>
      </c>
      <c r="G18" s="10"/>
    </row>
    <row r="19" spans="1:10" ht="14.25" customHeight="1">
      <c r="A19" s="128"/>
      <c r="B19" s="129"/>
      <c r="C19" s="129"/>
      <c r="D19" s="129"/>
      <c r="E19" s="129"/>
      <c r="F19" s="129"/>
      <c r="G19" s="57"/>
    </row>
    <row r="20" spans="1:10" ht="24.75" customHeight="1">
      <c r="A20" s="3" t="s">
        <v>175</v>
      </c>
      <c r="B20" s="127">
        <v>5086</v>
      </c>
      <c r="C20" s="127">
        <v>6853</v>
      </c>
      <c r="D20" s="127">
        <v>6643</v>
      </c>
      <c r="E20" s="127">
        <v>5570</v>
      </c>
      <c r="F20" s="127">
        <v>9402</v>
      </c>
      <c r="G20" s="10"/>
      <c r="H20" s="7" t="s">
        <v>0</v>
      </c>
    </row>
    <row r="21" spans="1:10" ht="24.75" customHeight="1">
      <c r="A21" s="2" t="s">
        <v>90</v>
      </c>
      <c r="B21" s="43">
        <f>+B18-B20</f>
        <v>18235</v>
      </c>
      <c r="C21" s="43">
        <f>+C18-C20</f>
        <v>19260</v>
      </c>
      <c r="D21" s="43">
        <f>+D18-D20</f>
        <v>19766</v>
      </c>
      <c r="E21" s="43">
        <v>16643</v>
      </c>
      <c r="F21" s="43">
        <v>36460</v>
      </c>
      <c r="G21" s="10"/>
      <c r="H21" s="11" t="s">
        <v>0</v>
      </c>
    </row>
    <row r="22" spans="1:10" ht="15" customHeight="1">
      <c r="A22" s="128"/>
      <c r="B22" s="129"/>
      <c r="C22" s="129"/>
      <c r="D22" s="129"/>
      <c r="E22" s="129"/>
      <c r="F22" s="129"/>
      <c r="G22" s="24"/>
    </row>
    <row r="23" spans="1:10" ht="24.75" customHeight="1">
      <c r="A23" s="3" t="s">
        <v>16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0"/>
    </row>
    <row r="24" spans="1:10" ht="24.75" customHeight="1">
      <c r="A24" s="2" t="s">
        <v>87</v>
      </c>
      <c r="B24" s="43">
        <f>+B21</f>
        <v>18235</v>
      </c>
      <c r="C24" s="43">
        <f>+C21</f>
        <v>19260</v>
      </c>
      <c r="D24" s="43">
        <f>+D21</f>
        <v>19766</v>
      </c>
      <c r="E24" s="43">
        <v>16643</v>
      </c>
      <c r="F24" s="43">
        <v>36460</v>
      </c>
    </row>
    <row r="25" spans="1:10" ht="24.75" customHeight="1"/>
    <row r="26" spans="1:10" ht="24.75" customHeight="1">
      <c r="A26" s="33" t="s">
        <v>4</v>
      </c>
    </row>
    <row r="29" spans="1:10" ht="15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41.25" customHeight="1">
      <c r="A30" s="9"/>
      <c r="B30" s="9"/>
      <c r="C30" s="9"/>
      <c r="D30" s="9"/>
    </row>
    <row r="31" spans="1:10" ht="15.75">
      <c r="A31" s="8"/>
      <c r="B31" s="8"/>
      <c r="C31" s="8"/>
      <c r="D31" s="8"/>
    </row>
    <row r="32" spans="1:10">
      <c r="D32" s="11" t="s">
        <v>0</v>
      </c>
      <c r="E32" s="11" t="s">
        <v>0</v>
      </c>
      <c r="F32" s="11" t="s">
        <v>0</v>
      </c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0"/>
  <sheetViews>
    <sheetView zoomScale="80" zoomScaleNormal="80" zoomScaleSheetLayoutView="90" zoomScalePageLayoutView="120" workbookViewId="0">
      <selection activeCell="I43" sqref="I43"/>
    </sheetView>
  </sheetViews>
  <sheetFormatPr defaultColWidth="11.5546875" defaultRowHeight="15" outlineLevelRow="1"/>
  <cols>
    <col min="1" max="1" width="32.109375" style="7" customWidth="1"/>
    <col min="2" max="2" width="8.5546875" style="7" customWidth="1"/>
    <col min="3" max="6" width="7.6640625" style="7" customWidth="1"/>
    <col min="7" max="10" width="7.77734375" style="7" customWidth="1"/>
    <col min="11" max="11" width="1.5546875" style="7" bestFit="1" customWidth="1"/>
    <col min="12" max="16384" width="11.5546875" style="7"/>
  </cols>
  <sheetData>
    <row r="1" spans="1:10" s="70" customFormat="1" ht="24" customHeight="1">
      <c r="A1" s="65" t="s">
        <v>70</v>
      </c>
      <c r="B1" s="69"/>
      <c r="C1" s="69"/>
      <c r="D1" s="69"/>
      <c r="E1" s="69"/>
      <c r="F1" s="69"/>
      <c r="G1" s="69"/>
      <c r="H1" s="69"/>
      <c r="I1" s="69"/>
      <c r="J1" s="148"/>
    </row>
    <row r="2" spans="1:10" s="72" customFormat="1" ht="24" customHeight="1">
      <c r="A2" s="67" t="s">
        <v>6</v>
      </c>
      <c r="B2" s="71" t="s">
        <v>178</v>
      </c>
      <c r="C2" s="71" t="s">
        <v>163</v>
      </c>
      <c r="D2" s="71" t="s">
        <v>153</v>
      </c>
      <c r="E2" s="71" t="s">
        <v>152</v>
      </c>
      <c r="F2" s="71" t="s">
        <v>151</v>
      </c>
      <c r="G2" s="71" t="s">
        <v>148</v>
      </c>
      <c r="H2" s="71" t="s">
        <v>146</v>
      </c>
      <c r="I2" s="71" t="s">
        <v>144</v>
      </c>
      <c r="J2" s="149" t="s">
        <v>139</v>
      </c>
    </row>
    <row r="3" spans="1:10" ht="24" customHeight="1">
      <c r="A3" s="167" t="s">
        <v>7</v>
      </c>
      <c r="B3" s="168">
        <v>9427</v>
      </c>
      <c r="C3" s="168">
        <v>9580</v>
      </c>
      <c r="D3" s="168">
        <v>9631</v>
      </c>
      <c r="E3" s="168">
        <v>10214</v>
      </c>
      <c r="F3" s="168">
        <v>10245</v>
      </c>
      <c r="G3" s="168">
        <v>10968</v>
      </c>
      <c r="H3" s="168">
        <v>10370</v>
      </c>
      <c r="I3" s="168">
        <v>9835</v>
      </c>
      <c r="J3" s="168">
        <v>9641</v>
      </c>
    </row>
    <row r="4" spans="1:10" ht="24" customHeight="1">
      <c r="A4" s="167" t="s">
        <v>8</v>
      </c>
      <c r="B4" s="168">
        <v>1945</v>
      </c>
      <c r="C4" s="168">
        <v>2125</v>
      </c>
      <c r="D4" s="168">
        <v>1958</v>
      </c>
      <c r="E4" s="168">
        <v>2076</v>
      </c>
      <c r="F4" s="168">
        <v>2060</v>
      </c>
      <c r="G4" s="168">
        <v>2355</v>
      </c>
      <c r="H4" s="168">
        <v>1926</v>
      </c>
      <c r="I4" s="168">
        <v>2185</v>
      </c>
      <c r="J4" s="168">
        <v>1691</v>
      </c>
    </row>
    <row r="5" spans="1:10" ht="24" customHeight="1">
      <c r="A5" s="167" t="s">
        <v>114</v>
      </c>
      <c r="B5" s="169">
        <v>85</v>
      </c>
      <c r="C5" s="169">
        <f>-584+39+87+158</f>
        <v>-300</v>
      </c>
      <c r="D5" s="169">
        <v>-39</v>
      </c>
      <c r="E5" s="169">
        <v>-87</v>
      </c>
      <c r="F5" s="169">
        <v>-158</v>
      </c>
      <c r="G5" s="169">
        <v>-676</v>
      </c>
      <c r="H5" s="169">
        <v>-352</v>
      </c>
      <c r="I5" s="169">
        <v>-399</v>
      </c>
      <c r="J5" s="169">
        <v>-70</v>
      </c>
    </row>
    <row r="6" spans="1:10" ht="24" customHeight="1">
      <c r="A6" s="167" t="s">
        <v>154</v>
      </c>
      <c r="B6" s="168">
        <v>-5244</v>
      </c>
      <c r="C6" s="168">
        <v>-1399</v>
      </c>
      <c r="D6" s="168">
        <v>-1056</v>
      </c>
      <c r="E6" s="168">
        <v>-1378</v>
      </c>
      <c r="F6" s="168">
        <v>-994</v>
      </c>
      <c r="G6" s="168">
        <v>-286</v>
      </c>
      <c r="H6" s="168">
        <v>-89</v>
      </c>
      <c r="I6" s="168">
        <v>703</v>
      </c>
      <c r="J6" s="168">
        <v>1024</v>
      </c>
    </row>
    <row r="7" spans="1:10" ht="24" customHeight="1">
      <c r="A7" s="167" t="s">
        <v>76</v>
      </c>
      <c r="B7" s="168">
        <f>-2625-188</f>
        <v>-2813</v>
      </c>
      <c r="C7" s="168">
        <v>2257</v>
      </c>
      <c r="D7" s="168">
        <f>649+211</f>
        <v>860</v>
      </c>
      <c r="E7" s="168">
        <f>1776+266</f>
        <v>2042</v>
      </c>
      <c r="F7" s="168">
        <f>3442+438</f>
        <v>3880</v>
      </c>
      <c r="G7" s="168">
        <f>1654+3430-J7-I7-H7</f>
        <v>479</v>
      </c>
      <c r="H7" s="168">
        <f>-151+348</f>
        <v>197</v>
      </c>
      <c r="I7" s="168">
        <f>-333+195</f>
        <v>-138</v>
      </c>
      <c r="J7" s="168">
        <f>2196+2350</f>
        <v>4546</v>
      </c>
    </row>
    <row r="8" spans="1:10" ht="24" customHeight="1">
      <c r="A8" s="170" t="s">
        <v>9</v>
      </c>
      <c r="B8" s="171">
        <f>SUM(B3:B7)</f>
        <v>3400</v>
      </c>
      <c r="C8" s="171">
        <f>SUM(C3:C7)</f>
        <v>12263</v>
      </c>
      <c r="D8" s="171">
        <f t="shared" ref="D8:G8" si="0">SUM(D3:D7)</f>
        <v>11354</v>
      </c>
      <c r="E8" s="171">
        <f t="shared" si="0"/>
        <v>12867</v>
      </c>
      <c r="F8" s="171">
        <f t="shared" si="0"/>
        <v>15033</v>
      </c>
      <c r="G8" s="171">
        <f t="shared" si="0"/>
        <v>12840</v>
      </c>
      <c r="H8" s="171">
        <v>12052</v>
      </c>
      <c r="I8" s="171">
        <v>12186</v>
      </c>
      <c r="J8" s="171">
        <v>16832</v>
      </c>
    </row>
    <row r="9" spans="1:10" ht="14.25" customHeight="1">
      <c r="A9" s="165"/>
      <c r="B9" s="166"/>
      <c r="C9" s="166"/>
      <c r="D9" s="166"/>
      <c r="E9" s="166"/>
      <c r="F9" s="166"/>
      <c r="G9" s="166"/>
      <c r="H9" s="166"/>
      <c r="I9" s="166"/>
      <c r="J9" s="166"/>
    </row>
    <row r="10" spans="1:10" ht="24" customHeight="1">
      <c r="A10" s="167" t="s">
        <v>10</v>
      </c>
      <c r="B10" s="168">
        <v>3844</v>
      </c>
      <c r="C10" s="168">
        <v>3805</v>
      </c>
      <c r="D10" s="168">
        <v>3284</v>
      </c>
      <c r="E10" s="168">
        <v>3689</v>
      </c>
      <c r="F10" s="168">
        <v>3680</v>
      </c>
      <c r="G10" s="168">
        <v>3835</v>
      </c>
      <c r="H10" s="168">
        <v>3222</v>
      </c>
      <c r="I10" s="168">
        <v>3869</v>
      </c>
      <c r="J10" s="168">
        <v>3663</v>
      </c>
    </row>
    <row r="11" spans="1:10" ht="24" customHeight="1">
      <c r="A11" s="167" t="s">
        <v>11</v>
      </c>
      <c r="B11" s="168">
        <v>2430</v>
      </c>
      <c r="C11" s="168">
        <v>2505</v>
      </c>
      <c r="D11" s="168">
        <v>2167</v>
      </c>
      <c r="E11" s="168">
        <v>2340</v>
      </c>
      <c r="F11" s="168">
        <v>2522</v>
      </c>
      <c r="G11" s="168">
        <v>2373</v>
      </c>
      <c r="H11" s="168">
        <v>2353</v>
      </c>
      <c r="I11" s="168">
        <v>2287</v>
      </c>
      <c r="J11" s="168">
        <v>2335</v>
      </c>
    </row>
    <row r="12" spans="1:10" ht="24" customHeight="1">
      <c r="A12" s="132" t="s">
        <v>174</v>
      </c>
      <c r="B12" s="168">
        <v>450</v>
      </c>
      <c r="C12" s="168">
        <v>1064</v>
      </c>
      <c r="D12" s="168">
        <v>1065</v>
      </c>
      <c r="E12" s="168">
        <v>1065</v>
      </c>
      <c r="F12" s="168">
        <v>1010</v>
      </c>
      <c r="G12" s="168">
        <v>1028</v>
      </c>
      <c r="H12" s="168">
        <v>1082</v>
      </c>
      <c r="I12" s="168">
        <v>910</v>
      </c>
      <c r="J12" s="168">
        <v>840</v>
      </c>
    </row>
    <row r="13" spans="1:10" ht="24" hidden="1" customHeight="1" outlineLevel="1">
      <c r="A13" s="172" t="s">
        <v>12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0" ht="24" hidden="1" customHeight="1" outlineLevel="1">
      <c r="A14" s="173" t="s">
        <v>13</v>
      </c>
      <c r="B14" s="168"/>
      <c r="C14" s="168"/>
      <c r="D14" s="168"/>
      <c r="E14" s="168"/>
      <c r="F14" s="168"/>
      <c r="G14" s="168"/>
      <c r="H14" s="168"/>
      <c r="I14" s="168"/>
      <c r="J14" s="168"/>
    </row>
    <row r="15" spans="1:10" ht="24" customHeight="1" collapsed="1">
      <c r="A15" s="170" t="s">
        <v>176</v>
      </c>
      <c r="B15" s="171">
        <f>SUM(B10:B14)</f>
        <v>6724</v>
      </c>
      <c r="C15" s="171">
        <f>SUM(C10:C14)</f>
        <v>7374</v>
      </c>
      <c r="D15" s="171">
        <f t="shared" ref="D15:J15" si="1">SUM(D10:D14)</f>
        <v>6516</v>
      </c>
      <c r="E15" s="171">
        <f t="shared" si="1"/>
        <v>7094</v>
      </c>
      <c r="F15" s="171">
        <f t="shared" si="1"/>
        <v>7212</v>
      </c>
      <c r="G15" s="171">
        <f t="shared" si="1"/>
        <v>7236</v>
      </c>
      <c r="H15" s="171">
        <f t="shared" si="1"/>
        <v>6657</v>
      </c>
      <c r="I15" s="171">
        <f>SUM(I10:I14)</f>
        <v>7066</v>
      </c>
      <c r="J15" s="171">
        <f t="shared" si="1"/>
        <v>6838</v>
      </c>
    </row>
    <row r="16" spans="1:10" ht="14.25" customHeight="1">
      <c r="A16" s="165"/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2" s="61" customFormat="1" ht="24" hidden="1" customHeight="1" outlineLevel="1" thickTop="1">
      <c r="A17" s="174" t="s">
        <v>15</v>
      </c>
      <c r="B17" s="175"/>
      <c r="C17" s="175"/>
      <c r="D17" s="175"/>
      <c r="E17" s="175"/>
      <c r="F17" s="175"/>
      <c r="G17" s="176"/>
      <c r="H17" s="176"/>
      <c r="I17" s="176"/>
      <c r="J17" s="175"/>
    </row>
    <row r="18" spans="1:12" ht="24" customHeight="1" collapsed="1">
      <c r="A18" s="170" t="s">
        <v>88</v>
      </c>
      <c r="B18" s="171">
        <f>+B8-B15</f>
        <v>-3324</v>
      </c>
      <c r="C18" s="171">
        <f t="shared" ref="C18:D18" si="2">+C8-C15</f>
        <v>4889</v>
      </c>
      <c r="D18" s="171">
        <f t="shared" si="2"/>
        <v>4838</v>
      </c>
      <c r="E18" s="171">
        <f t="shared" ref="E18:F18" si="3">+E8-E15</f>
        <v>5773</v>
      </c>
      <c r="F18" s="171">
        <f t="shared" si="3"/>
        <v>7821</v>
      </c>
      <c r="G18" s="171">
        <f>+G8-G15</f>
        <v>5604</v>
      </c>
      <c r="H18" s="171">
        <f>+H8-H15</f>
        <v>5395</v>
      </c>
      <c r="I18" s="171">
        <f t="shared" ref="I18:J18" si="4">+I8-I15</f>
        <v>5120</v>
      </c>
      <c r="J18" s="171">
        <f t="shared" si="4"/>
        <v>9994</v>
      </c>
      <c r="K18" s="7" t="s">
        <v>0</v>
      </c>
      <c r="L18" s="7" t="s">
        <v>0</v>
      </c>
    </row>
    <row r="19" spans="1:12" ht="14.25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</row>
    <row r="20" spans="1:12" ht="24" customHeight="1">
      <c r="A20" s="167" t="s">
        <v>175</v>
      </c>
      <c r="B20" s="168">
        <v>304</v>
      </c>
      <c r="C20" s="168">
        <v>1014</v>
      </c>
      <c r="D20" s="168">
        <v>1591</v>
      </c>
      <c r="E20" s="168">
        <v>1444</v>
      </c>
      <c r="F20" s="168">
        <v>1037</v>
      </c>
      <c r="G20" s="168">
        <v>1737</v>
      </c>
      <c r="H20" s="168">
        <v>1615</v>
      </c>
      <c r="I20" s="168">
        <v>1609</v>
      </c>
      <c r="J20" s="168">
        <v>1892</v>
      </c>
      <c r="K20" s="7" t="s">
        <v>0</v>
      </c>
      <c r="L20" s="7" t="s">
        <v>0</v>
      </c>
    </row>
    <row r="21" spans="1:12" ht="24" customHeight="1">
      <c r="A21" s="135" t="s">
        <v>91</v>
      </c>
      <c r="B21" s="171">
        <f>+B18-B20</f>
        <v>-3628</v>
      </c>
      <c r="C21" s="171">
        <f t="shared" ref="C21:D21" si="5">+C18-C20</f>
        <v>3875</v>
      </c>
      <c r="D21" s="171">
        <f t="shared" si="5"/>
        <v>3247</v>
      </c>
      <c r="E21" s="171">
        <f t="shared" ref="E21:F21" si="6">+E18-E20</f>
        <v>4329</v>
      </c>
      <c r="F21" s="171">
        <f t="shared" si="6"/>
        <v>6784</v>
      </c>
      <c r="G21" s="171">
        <f>+G18-G20</f>
        <v>3867</v>
      </c>
      <c r="H21" s="171">
        <f>+H18-H20</f>
        <v>3780</v>
      </c>
      <c r="I21" s="171">
        <f>+I18-I20</f>
        <v>3511</v>
      </c>
      <c r="J21" s="171">
        <f>+J18-J20</f>
        <v>8102</v>
      </c>
    </row>
    <row r="22" spans="1:12" ht="14.25" customHeight="1">
      <c r="A22" s="72"/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2" ht="24" customHeight="1">
      <c r="A23" s="167" t="s">
        <v>16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</row>
    <row r="24" spans="1:12" ht="24" customHeight="1">
      <c r="A24" s="135" t="s">
        <v>89</v>
      </c>
      <c r="B24" s="171">
        <f>+B21</f>
        <v>-3628</v>
      </c>
      <c r="C24" s="171">
        <f t="shared" ref="C24:D24" si="7">+C21</f>
        <v>3875</v>
      </c>
      <c r="D24" s="171">
        <f t="shared" si="7"/>
        <v>3247</v>
      </c>
      <c r="E24" s="171">
        <f t="shared" ref="E24:F24" si="8">+E21</f>
        <v>4329</v>
      </c>
      <c r="F24" s="171">
        <f t="shared" si="8"/>
        <v>6784</v>
      </c>
      <c r="G24" s="171">
        <f>+G21</f>
        <v>3867</v>
      </c>
      <c r="H24" s="171">
        <f>+H21</f>
        <v>3780</v>
      </c>
      <c r="I24" s="171">
        <f>+I21</f>
        <v>3511</v>
      </c>
      <c r="J24" s="171">
        <f>+J21</f>
        <v>8102</v>
      </c>
    </row>
    <row r="25" spans="1:12" ht="12" customHeight="1"/>
    <row r="26" spans="1:12" ht="21" customHeight="1">
      <c r="A26" s="56" t="s">
        <v>170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2" ht="24.75" customHeight="1">
      <c r="A27" s="33" t="s">
        <v>4</v>
      </c>
      <c r="B27" s="33"/>
      <c r="C27" s="33"/>
      <c r="D27" s="33"/>
      <c r="E27" s="64"/>
      <c r="F27" s="64"/>
      <c r="G27" s="64"/>
      <c r="H27" s="64"/>
      <c r="I27" s="64"/>
      <c r="J27" s="64"/>
    </row>
    <row r="30" spans="1:12" ht="41.25" customHeight="1">
      <c r="I30" s="11"/>
    </row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="80" zoomScaleNormal="80" zoomScaleSheetLayoutView="90" zoomScalePageLayoutView="134" workbookViewId="0">
      <selection activeCell="I43" sqref="I43"/>
    </sheetView>
  </sheetViews>
  <sheetFormatPr defaultColWidth="11.5546875" defaultRowHeight="15"/>
  <cols>
    <col min="1" max="1" width="25.6640625" style="7" customWidth="1"/>
    <col min="2" max="3" width="11.44140625" style="7" customWidth="1"/>
    <col min="4" max="9" width="11.5546875" style="7"/>
    <col min="10" max="10" width="17.6640625" style="7" customWidth="1"/>
    <col min="11" max="16384" width="11.5546875" style="7"/>
  </cols>
  <sheetData>
    <row r="1" spans="1:6" ht="24" customHeight="1">
      <c r="A1" s="65" t="s">
        <v>17</v>
      </c>
      <c r="B1" s="69"/>
      <c r="C1" s="69"/>
      <c r="D1" s="66"/>
      <c r="E1" s="66"/>
      <c r="F1" s="150"/>
    </row>
    <row r="2" spans="1:6" ht="24" customHeight="1">
      <c r="A2" s="67" t="s">
        <v>6</v>
      </c>
      <c r="B2" s="68">
        <v>43830</v>
      </c>
      <c r="C2" s="68">
        <v>43465</v>
      </c>
      <c r="D2" s="68">
        <v>43100</v>
      </c>
      <c r="E2" s="68">
        <v>42735</v>
      </c>
      <c r="F2" s="153">
        <v>42369</v>
      </c>
    </row>
    <row r="3" spans="1:6" ht="24" customHeight="1">
      <c r="A3" s="141" t="s">
        <v>18</v>
      </c>
      <c r="B3" s="158">
        <v>69824</v>
      </c>
      <c r="C3" s="158">
        <v>70854</v>
      </c>
      <c r="D3" s="158">
        <v>55192</v>
      </c>
      <c r="E3" s="158">
        <v>30662</v>
      </c>
      <c r="F3" s="158">
        <v>25164</v>
      </c>
    </row>
    <row r="4" spans="1:6" ht="24" customHeight="1">
      <c r="A4" s="141" t="s">
        <v>19</v>
      </c>
      <c r="B4" s="158">
        <v>115262</v>
      </c>
      <c r="C4" s="158">
        <v>77058</v>
      </c>
      <c r="D4" s="158">
        <v>117310</v>
      </c>
      <c r="E4" s="158">
        <v>154892</v>
      </c>
      <c r="F4" s="158">
        <v>203684</v>
      </c>
    </row>
    <row r="5" spans="1:6" ht="24" customHeight="1">
      <c r="A5" s="141" t="s">
        <v>20</v>
      </c>
      <c r="B5" s="158">
        <v>30019</v>
      </c>
      <c r="C5" s="158">
        <v>23547</v>
      </c>
      <c r="D5" s="158">
        <v>27980</v>
      </c>
      <c r="E5" s="158">
        <v>26688</v>
      </c>
      <c r="F5" s="158">
        <v>29192</v>
      </c>
    </row>
    <row r="6" spans="1:6" ht="24" customHeight="1">
      <c r="A6" s="141" t="s">
        <v>166</v>
      </c>
      <c r="B6" s="158">
        <v>47929</v>
      </c>
      <c r="C6" s="158">
        <v>71385</v>
      </c>
      <c r="D6" s="158">
        <v>44866</v>
      </c>
      <c r="E6" s="158">
        <v>20408</v>
      </c>
      <c r="F6" s="158">
        <v>20791</v>
      </c>
    </row>
    <row r="7" spans="1:6" ht="24" customHeight="1">
      <c r="A7" s="141" t="s">
        <v>167</v>
      </c>
      <c r="B7" s="158">
        <v>1140184</v>
      </c>
      <c r="C7" s="158">
        <v>1064532</v>
      </c>
      <c r="D7" s="158">
        <v>925636</v>
      </c>
      <c r="E7" s="158">
        <v>853417</v>
      </c>
      <c r="F7" s="158">
        <v>811549</v>
      </c>
    </row>
    <row r="8" spans="1:6" ht="24" customHeight="1">
      <c r="A8" s="141" t="s">
        <v>22</v>
      </c>
      <c r="B8" s="158">
        <v>22088</v>
      </c>
      <c r="C8" s="158">
        <v>17335</v>
      </c>
      <c r="D8" s="158">
        <v>18238</v>
      </c>
      <c r="E8" s="158">
        <v>17641</v>
      </c>
      <c r="F8" s="158">
        <v>16323</v>
      </c>
    </row>
    <row r="9" spans="1:6" ht="24" customHeight="1">
      <c r="A9" s="141" t="s">
        <v>165</v>
      </c>
      <c r="B9" s="158">
        <v>1022</v>
      </c>
      <c r="C9" s="158">
        <v>1330</v>
      </c>
      <c r="D9" s="158">
        <v>3648</v>
      </c>
      <c r="E9" s="158">
        <v>7449</v>
      </c>
      <c r="F9" s="158">
        <v>11955</v>
      </c>
    </row>
    <row r="10" spans="1:6" ht="24" customHeight="1">
      <c r="A10" s="135" t="s">
        <v>23</v>
      </c>
      <c r="B10" s="164">
        <f>SUM(B3:B9)</f>
        <v>1426328</v>
      </c>
      <c r="C10" s="164">
        <f>SUM(C3:C9)</f>
        <v>1326041</v>
      </c>
      <c r="D10" s="164">
        <f>SUM(D3:D9)</f>
        <v>1192870</v>
      </c>
      <c r="E10" s="164">
        <v>1111157</v>
      </c>
      <c r="F10" s="164">
        <v>1118658</v>
      </c>
    </row>
    <row r="11" spans="1:6" ht="24" customHeight="1">
      <c r="A11" s="130"/>
      <c r="B11" s="163"/>
      <c r="C11" s="163"/>
      <c r="D11" s="163"/>
      <c r="E11" s="163"/>
      <c r="F11" s="163"/>
    </row>
    <row r="12" spans="1:6" ht="24" customHeight="1">
      <c r="A12" s="141" t="s">
        <v>24</v>
      </c>
      <c r="B12" s="158">
        <v>48062</v>
      </c>
      <c r="C12" s="158">
        <v>34609</v>
      </c>
      <c r="D12" s="158">
        <v>32062</v>
      </c>
      <c r="E12" s="158">
        <v>20093</v>
      </c>
      <c r="F12" s="158">
        <v>56731</v>
      </c>
    </row>
    <row r="13" spans="1:6" ht="24" customHeight="1">
      <c r="A13" s="141" t="s">
        <v>25</v>
      </c>
      <c r="B13" s="158">
        <v>707813</v>
      </c>
      <c r="C13" s="158">
        <v>693043</v>
      </c>
      <c r="D13" s="158">
        <v>605158</v>
      </c>
      <c r="E13" s="158">
        <v>589725</v>
      </c>
      <c r="F13" s="158">
        <v>559051</v>
      </c>
    </row>
    <row r="14" spans="1:6" ht="24" customHeight="1">
      <c r="A14" s="141" t="s">
        <v>26</v>
      </c>
      <c r="B14" s="158">
        <v>373168</v>
      </c>
      <c r="C14" s="158">
        <v>314412</v>
      </c>
      <c r="D14" s="158">
        <v>281874</v>
      </c>
      <c r="E14" s="158">
        <v>223944</v>
      </c>
      <c r="F14" s="158">
        <v>209344</v>
      </c>
    </row>
    <row r="15" spans="1:6" ht="24" customHeight="1">
      <c r="A15" s="141" t="s">
        <v>27</v>
      </c>
      <c r="B15" s="158">
        <v>30440</v>
      </c>
      <c r="C15" s="158">
        <v>30997</v>
      </c>
      <c r="D15" s="158">
        <v>27615</v>
      </c>
      <c r="E15" s="158">
        <v>24681</v>
      </c>
      <c r="F15" s="158">
        <v>26844</v>
      </c>
    </row>
    <row r="16" spans="1:6" ht="24" customHeight="1">
      <c r="A16" s="141" t="s">
        <v>28</v>
      </c>
      <c r="B16" s="158">
        <v>30</v>
      </c>
      <c r="C16" s="158">
        <v>30</v>
      </c>
      <c r="D16" s="158">
        <v>27</v>
      </c>
      <c r="E16" s="158">
        <v>1095</v>
      </c>
      <c r="F16" s="158">
        <v>1518</v>
      </c>
    </row>
    <row r="17" spans="1:6" ht="24" customHeight="1">
      <c r="A17" s="141" t="s">
        <v>164</v>
      </c>
      <c r="B17" s="158">
        <v>19081</v>
      </c>
      <c r="C17" s="158">
        <v>13340</v>
      </c>
      <c r="D17" s="158">
        <v>77</v>
      </c>
      <c r="E17" s="158">
        <v>388</v>
      </c>
      <c r="F17" s="158">
        <v>639</v>
      </c>
    </row>
    <row r="18" spans="1:6" ht="24" customHeight="1">
      <c r="A18" s="141" t="s">
        <v>29</v>
      </c>
      <c r="B18" s="158">
        <v>247734</v>
      </c>
      <c r="C18" s="158">
        <v>239610</v>
      </c>
      <c r="D18" s="158">
        <v>246057</v>
      </c>
      <c r="E18" s="158">
        <v>251231</v>
      </c>
      <c r="F18" s="158">
        <v>264531</v>
      </c>
    </row>
    <row r="19" spans="1:6" ht="24" customHeight="1">
      <c r="A19" s="135" t="s">
        <v>23</v>
      </c>
      <c r="B19" s="164">
        <f>SUM(B12:B18)</f>
        <v>1426328</v>
      </c>
      <c r="C19" s="164">
        <f>SUM(C12:C18)</f>
        <v>1326041</v>
      </c>
      <c r="D19" s="164">
        <f>SUM(D12:D18)</f>
        <v>1192870</v>
      </c>
      <c r="E19" s="164">
        <v>1111157</v>
      </c>
      <c r="F19" s="164">
        <v>1118658</v>
      </c>
    </row>
    <row r="20" spans="1:6" ht="12.75" customHeight="1"/>
    <row r="21" spans="1:6" ht="24" customHeight="1">
      <c r="A21" s="56" t="s">
        <v>170</v>
      </c>
      <c r="B21" s="56"/>
      <c r="C21" s="56"/>
    </row>
    <row r="22" spans="1:6" ht="24" customHeight="1">
      <c r="A22" s="33" t="s">
        <v>4</v>
      </c>
      <c r="B22" s="64"/>
      <c r="C22" s="64"/>
    </row>
    <row r="23" spans="1:6" ht="24" customHeight="1"/>
    <row r="31" spans="1:6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6"/>
  <sheetViews>
    <sheetView zoomScale="80" zoomScaleNormal="80" zoomScaleSheetLayoutView="90" zoomScalePageLayoutView="134" workbookViewId="0">
      <selection activeCell="I43" sqref="I43"/>
    </sheetView>
  </sheetViews>
  <sheetFormatPr defaultColWidth="11.5546875" defaultRowHeight="15"/>
  <cols>
    <col min="1" max="1" width="25.6640625" style="7" customWidth="1"/>
    <col min="2" max="10" width="8.21875" style="7" customWidth="1"/>
    <col min="11" max="16384" width="11.5546875" style="7"/>
  </cols>
  <sheetData>
    <row r="1" spans="1:10" ht="24" customHeight="1">
      <c r="A1" s="65" t="s">
        <v>17</v>
      </c>
      <c r="B1" s="69"/>
      <c r="C1" s="69"/>
      <c r="D1" s="69"/>
      <c r="E1" s="69"/>
      <c r="F1" s="69"/>
      <c r="G1" s="69"/>
      <c r="H1" s="69"/>
      <c r="I1" s="69"/>
      <c r="J1" s="148"/>
    </row>
    <row r="2" spans="1:10" ht="24" customHeight="1">
      <c r="A2" s="67" t="s">
        <v>6</v>
      </c>
      <c r="B2" s="151">
        <v>43921</v>
      </c>
      <c r="C2" s="151">
        <v>43830</v>
      </c>
      <c r="D2" s="151">
        <v>43738</v>
      </c>
      <c r="E2" s="151">
        <v>43646</v>
      </c>
      <c r="F2" s="151">
        <v>43555</v>
      </c>
      <c r="G2" s="151">
        <v>43465</v>
      </c>
      <c r="H2" s="151">
        <v>43373</v>
      </c>
      <c r="I2" s="151">
        <v>43281</v>
      </c>
      <c r="J2" s="152">
        <v>43190</v>
      </c>
    </row>
    <row r="3" spans="1:10" ht="24" customHeight="1">
      <c r="A3" s="141" t="s">
        <v>18</v>
      </c>
      <c r="B3" s="133">
        <v>92440</v>
      </c>
      <c r="C3" s="133">
        <v>69824</v>
      </c>
      <c r="D3" s="133">
        <v>56680</v>
      </c>
      <c r="E3" s="133">
        <v>63990</v>
      </c>
      <c r="F3" s="133">
        <v>63014</v>
      </c>
      <c r="G3" s="133">
        <v>70854</v>
      </c>
      <c r="H3" s="133">
        <v>61155</v>
      </c>
      <c r="I3" s="133">
        <v>68372</v>
      </c>
      <c r="J3" s="133">
        <v>82266</v>
      </c>
    </row>
    <row r="4" spans="1:10" ht="24" customHeight="1">
      <c r="A4" s="141" t="s">
        <v>19</v>
      </c>
      <c r="B4" s="133">
        <v>116568</v>
      </c>
      <c r="C4" s="133">
        <v>115262</v>
      </c>
      <c r="D4" s="133">
        <v>96786</v>
      </c>
      <c r="E4" s="133">
        <v>84830</v>
      </c>
      <c r="F4" s="133">
        <v>80954</v>
      </c>
      <c r="G4" s="133">
        <v>77058</v>
      </c>
      <c r="H4" s="133">
        <v>88749</v>
      </c>
      <c r="I4" s="133">
        <v>97214</v>
      </c>
      <c r="J4" s="133">
        <v>100216</v>
      </c>
    </row>
    <row r="5" spans="1:10" ht="24" customHeight="1">
      <c r="A5" s="141" t="s">
        <v>20</v>
      </c>
      <c r="B5" s="133">
        <v>25923</v>
      </c>
      <c r="C5" s="133">
        <v>30019</v>
      </c>
      <c r="D5" s="133">
        <v>29150</v>
      </c>
      <c r="E5" s="133">
        <v>27658</v>
      </c>
      <c r="F5" s="133">
        <v>25151</v>
      </c>
      <c r="G5" s="133">
        <v>23547</v>
      </c>
      <c r="H5" s="133">
        <v>27766</v>
      </c>
      <c r="I5" s="133">
        <v>28756</v>
      </c>
      <c r="J5" s="133">
        <v>25666</v>
      </c>
    </row>
    <row r="6" spans="1:10" ht="24" customHeight="1">
      <c r="A6" s="141" t="s">
        <v>166</v>
      </c>
      <c r="B6" s="133">
        <v>69740</v>
      </c>
      <c r="C6" s="133">
        <v>47929</v>
      </c>
      <c r="D6" s="133">
        <v>71222</v>
      </c>
      <c r="E6" s="133">
        <v>71812</v>
      </c>
      <c r="F6" s="133">
        <v>88664</v>
      </c>
      <c r="G6" s="133">
        <v>71385</v>
      </c>
      <c r="H6" s="133">
        <v>84513</v>
      </c>
      <c r="I6" s="133">
        <v>47937</v>
      </c>
      <c r="J6" s="133">
        <v>41796</v>
      </c>
    </row>
    <row r="7" spans="1:10" ht="24" customHeight="1">
      <c r="A7" s="141" t="s">
        <v>167</v>
      </c>
      <c r="B7" s="133">
        <v>1190536</v>
      </c>
      <c r="C7" s="133">
        <v>1140184</v>
      </c>
      <c r="D7" s="133">
        <v>1136804</v>
      </c>
      <c r="E7" s="133">
        <v>1130915</v>
      </c>
      <c r="F7" s="133">
        <v>1095376</v>
      </c>
      <c r="G7" s="133">
        <v>1064532</v>
      </c>
      <c r="H7" s="133">
        <v>1038005</v>
      </c>
      <c r="I7" s="133">
        <v>989481</v>
      </c>
      <c r="J7" s="133">
        <v>936636</v>
      </c>
    </row>
    <row r="8" spans="1:10" ht="24" customHeight="1">
      <c r="A8" s="141" t="s">
        <v>22</v>
      </c>
      <c r="B8" s="133">
        <v>26851</v>
      </c>
      <c r="C8" s="133">
        <v>22088</v>
      </c>
      <c r="D8" s="133">
        <v>23476</v>
      </c>
      <c r="E8" s="133">
        <v>22348</v>
      </c>
      <c r="F8" s="133">
        <f>1291+1354+5646+2534+100+13819</f>
        <v>24744</v>
      </c>
      <c r="G8" s="133">
        <v>17335</v>
      </c>
      <c r="H8" s="133">
        <v>15399</v>
      </c>
      <c r="I8" s="133">
        <v>16261</v>
      </c>
      <c r="J8" s="133">
        <v>17455</v>
      </c>
    </row>
    <row r="9" spans="1:10" ht="24" customHeight="1">
      <c r="A9" s="141" t="s">
        <v>165</v>
      </c>
      <c r="B9" s="133">
        <v>1130</v>
      </c>
      <c r="C9" s="133">
        <v>1022</v>
      </c>
      <c r="D9" s="133">
        <v>1144</v>
      </c>
      <c r="E9" s="133">
        <v>1282</v>
      </c>
      <c r="F9" s="133">
        <v>1395</v>
      </c>
      <c r="G9" s="133">
        <v>1330</v>
      </c>
      <c r="H9" s="133">
        <v>1618</v>
      </c>
      <c r="I9" s="133">
        <v>1832</v>
      </c>
      <c r="J9" s="133">
        <v>2113</v>
      </c>
    </row>
    <row r="10" spans="1:10" ht="24" customHeight="1">
      <c r="A10" s="135" t="s">
        <v>23</v>
      </c>
      <c r="B10" s="136">
        <f t="shared" ref="B10:D10" si="0">SUM(B3:B9)</f>
        <v>1523188</v>
      </c>
      <c r="C10" s="136">
        <f t="shared" si="0"/>
        <v>1426328</v>
      </c>
      <c r="D10" s="136">
        <f t="shared" si="0"/>
        <v>1415262</v>
      </c>
      <c r="E10" s="136">
        <f t="shared" ref="E10:F10" si="1">SUM(E3:E9)</f>
        <v>1402835</v>
      </c>
      <c r="F10" s="136">
        <f t="shared" si="1"/>
        <v>1379298</v>
      </c>
      <c r="G10" s="136">
        <f>SUM(G3:G9)</f>
        <v>1326041</v>
      </c>
      <c r="H10" s="136">
        <f>SUM(H3:H9)</f>
        <v>1317205</v>
      </c>
      <c r="I10" s="136">
        <f>SUM(I3:I9)</f>
        <v>1249853</v>
      </c>
      <c r="J10" s="136">
        <f>SUM(J3:J9)</f>
        <v>1206148</v>
      </c>
    </row>
    <row r="11" spans="1:10" ht="24" customHeight="1">
      <c r="A11" s="130"/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ht="24" customHeight="1">
      <c r="A12" s="141" t="s">
        <v>24</v>
      </c>
      <c r="B12" s="133">
        <v>41495</v>
      </c>
      <c r="C12" s="133">
        <v>48062</v>
      </c>
      <c r="D12" s="133">
        <v>47860</v>
      </c>
      <c r="E12" s="133">
        <v>34430</v>
      </c>
      <c r="F12" s="133">
        <v>36636</v>
      </c>
      <c r="G12" s="133">
        <v>34609</v>
      </c>
      <c r="H12" s="133">
        <v>34714</v>
      </c>
      <c r="I12" s="133">
        <v>27504</v>
      </c>
      <c r="J12" s="133">
        <v>30943</v>
      </c>
    </row>
    <row r="13" spans="1:10" ht="24" customHeight="1">
      <c r="A13" s="141" t="s">
        <v>25</v>
      </c>
      <c r="B13" s="133">
        <v>755160</v>
      </c>
      <c r="C13" s="133">
        <v>707813</v>
      </c>
      <c r="D13" s="133">
        <v>703762</v>
      </c>
      <c r="E13" s="133">
        <v>697898</v>
      </c>
      <c r="F13" s="133">
        <v>694820</v>
      </c>
      <c r="G13" s="133">
        <v>693043</v>
      </c>
      <c r="H13" s="133">
        <v>692675</v>
      </c>
      <c r="I13" s="133">
        <v>654689</v>
      </c>
      <c r="J13" s="133">
        <v>622021</v>
      </c>
    </row>
    <row r="14" spans="1:10" ht="24" customHeight="1">
      <c r="A14" s="141" t="s">
        <v>26</v>
      </c>
      <c r="B14" s="133">
        <v>412591</v>
      </c>
      <c r="C14" s="133">
        <v>373168</v>
      </c>
      <c r="D14" s="133">
        <v>366337</v>
      </c>
      <c r="E14" s="133">
        <v>377680</v>
      </c>
      <c r="F14" s="133">
        <v>351005</v>
      </c>
      <c r="G14" s="133">
        <v>314412</v>
      </c>
      <c r="H14" s="133">
        <v>308362</v>
      </c>
      <c r="I14" s="133">
        <v>297684</v>
      </c>
      <c r="J14" s="133">
        <v>284484</v>
      </c>
    </row>
    <row r="15" spans="1:10" ht="24" customHeight="1">
      <c r="A15" s="141" t="s">
        <v>27</v>
      </c>
      <c r="B15" s="133">
        <v>48427</v>
      </c>
      <c r="C15" s="133">
        <v>30440</v>
      </c>
      <c r="D15" s="133">
        <v>39980</v>
      </c>
      <c r="E15" s="133">
        <v>37768</v>
      </c>
      <c r="F15" s="133">
        <f>7896+28805</f>
        <v>36701</v>
      </c>
      <c r="G15" s="133">
        <v>30997</v>
      </c>
      <c r="H15" s="133">
        <v>32614</v>
      </c>
      <c r="I15" s="133">
        <v>37764</v>
      </c>
      <c r="J15" s="133">
        <v>39984</v>
      </c>
    </row>
    <row r="16" spans="1:10" ht="24" customHeight="1">
      <c r="A16" s="141" t="s">
        <v>28</v>
      </c>
      <c r="B16" s="133">
        <v>30</v>
      </c>
      <c r="C16" s="133">
        <v>30</v>
      </c>
      <c r="D16" s="133">
        <v>30</v>
      </c>
      <c r="E16" s="133">
        <v>30</v>
      </c>
      <c r="F16" s="133">
        <v>30</v>
      </c>
      <c r="G16" s="133">
        <v>30</v>
      </c>
      <c r="H16" s="133">
        <v>73</v>
      </c>
      <c r="I16" s="133">
        <v>27</v>
      </c>
      <c r="J16" s="133">
        <v>41</v>
      </c>
    </row>
    <row r="17" spans="1:10" ht="24" customHeight="1">
      <c r="A17" s="141" t="s">
        <v>164</v>
      </c>
      <c r="B17" s="133">
        <v>21379</v>
      </c>
      <c r="C17" s="133">
        <v>19081</v>
      </c>
      <c r="D17" s="133">
        <v>13433</v>
      </c>
      <c r="E17" s="133">
        <v>14417</v>
      </c>
      <c r="F17" s="133">
        <v>13900</v>
      </c>
      <c r="G17" s="133">
        <v>13340</v>
      </c>
      <c r="H17" s="133">
        <v>12875</v>
      </c>
      <c r="I17" s="134">
        <v>72</v>
      </c>
      <c r="J17" s="134">
        <v>74</v>
      </c>
    </row>
    <row r="18" spans="1:10" ht="24" customHeight="1">
      <c r="A18" s="141" t="s">
        <v>29</v>
      </c>
      <c r="B18" s="133">
        <v>244106</v>
      </c>
      <c r="C18" s="133">
        <v>247734</v>
      </c>
      <c r="D18" s="133">
        <v>243860</v>
      </c>
      <c r="E18" s="133">
        <v>240612</v>
      </c>
      <c r="F18" s="133">
        <v>246206</v>
      </c>
      <c r="G18" s="133">
        <v>239610</v>
      </c>
      <c r="H18" s="133">
        <v>235892</v>
      </c>
      <c r="I18" s="133">
        <v>232113</v>
      </c>
      <c r="J18" s="133">
        <v>228601</v>
      </c>
    </row>
    <row r="19" spans="1:10" ht="24" customHeight="1">
      <c r="A19" s="135" t="s">
        <v>23</v>
      </c>
      <c r="B19" s="136">
        <f t="shared" ref="B19:D19" si="2">SUM(B12:B18)</f>
        <v>1523188</v>
      </c>
      <c r="C19" s="136">
        <f t="shared" si="2"/>
        <v>1426328</v>
      </c>
      <c r="D19" s="136">
        <f t="shared" si="2"/>
        <v>1415262</v>
      </c>
      <c r="E19" s="136">
        <f t="shared" ref="E19:F19" si="3">SUM(E12:E18)</f>
        <v>1402835</v>
      </c>
      <c r="F19" s="136">
        <f t="shared" si="3"/>
        <v>1379298</v>
      </c>
      <c r="G19" s="136">
        <f>SUM(G12:G18)</f>
        <v>1326041</v>
      </c>
      <c r="H19" s="136">
        <f>SUM(H12:H18)</f>
        <v>1317205</v>
      </c>
      <c r="I19" s="136">
        <f>SUM(I12:I18)</f>
        <v>1249853</v>
      </c>
      <c r="J19" s="136">
        <f>SUM(J12:J18)</f>
        <v>1206148</v>
      </c>
    </row>
    <row r="20" spans="1:10" ht="15" customHeight="1"/>
    <row r="21" spans="1:10" ht="24" customHeight="1">
      <c r="A21" s="56" t="s">
        <v>170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4" customHeight="1">
      <c r="A22" s="33" t="s">
        <v>4</v>
      </c>
      <c r="B22" s="33"/>
      <c r="C22" s="64"/>
      <c r="D22" s="64"/>
      <c r="E22" s="64"/>
      <c r="F22" s="64"/>
      <c r="G22" s="64"/>
      <c r="H22" s="64"/>
      <c r="I22" s="64"/>
      <c r="J22" s="64"/>
    </row>
    <row r="23" spans="1:10" ht="24" customHeight="1"/>
    <row r="24" spans="1:10">
      <c r="J24" s="7" t="s">
        <v>0</v>
      </c>
    </row>
    <row r="31" spans="1:10" ht="41.25" customHeight="1"/>
    <row r="36" spans="2:2">
      <c r="B36" s="7" t="s">
        <v>177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Normal="100" zoomScaleSheetLayoutView="90" zoomScalePageLayoutView="165" workbookViewId="0">
      <selection activeCell="I43" sqref="I43"/>
    </sheetView>
  </sheetViews>
  <sheetFormatPr defaultColWidth="11.5546875" defaultRowHeight="15"/>
  <cols>
    <col min="1" max="1" width="31.44140625" style="7" customWidth="1"/>
    <col min="2" max="6" width="8.77734375" style="7" customWidth="1"/>
    <col min="7" max="7" width="4.33203125" style="7" customWidth="1"/>
    <col min="8" max="10" width="11.5546875" style="7"/>
    <col min="11" max="11" width="17.6640625" style="7" customWidth="1"/>
    <col min="12" max="16384" width="11.5546875" style="7"/>
  </cols>
  <sheetData>
    <row r="1" spans="1:6" ht="24" customHeight="1">
      <c r="A1" s="65" t="s">
        <v>30</v>
      </c>
      <c r="B1" s="69"/>
      <c r="C1" s="69"/>
      <c r="D1" s="66"/>
      <c r="E1" s="66"/>
      <c r="F1" s="150"/>
    </row>
    <row r="2" spans="1:6" ht="24" customHeight="1">
      <c r="A2" s="67" t="s">
        <v>6</v>
      </c>
      <c r="B2" s="71">
        <v>2019</v>
      </c>
      <c r="C2" s="71">
        <v>2018</v>
      </c>
      <c r="D2" s="71">
        <v>2017</v>
      </c>
      <c r="E2" s="71">
        <v>2016</v>
      </c>
      <c r="F2" s="149">
        <v>2015</v>
      </c>
    </row>
    <row r="3" spans="1:6" ht="24" customHeight="1">
      <c r="A3" s="132" t="s">
        <v>31</v>
      </c>
      <c r="B3" s="155">
        <v>18235</v>
      </c>
      <c r="C3" s="155">
        <v>19260</v>
      </c>
      <c r="D3" s="155">
        <v>19766</v>
      </c>
      <c r="E3" s="155">
        <v>16643</v>
      </c>
      <c r="F3" s="155">
        <v>36460</v>
      </c>
    </row>
    <row r="4" spans="1:6" ht="24" customHeight="1">
      <c r="A4" s="141" t="s">
        <v>32</v>
      </c>
      <c r="B4" s="156">
        <v>9.6000000000000002E-2</v>
      </c>
      <c r="C4" s="156">
        <v>0.111</v>
      </c>
      <c r="D4" s="156">
        <v>0.11</v>
      </c>
      <c r="E4" s="156">
        <v>8.6999999999999994E-2</v>
      </c>
      <c r="F4" s="156">
        <v>0.186</v>
      </c>
    </row>
    <row r="5" spans="1:6" ht="24" customHeight="1">
      <c r="A5" s="132" t="s">
        <v>33</v>
      </c>
      <c r="B5" s="157">
        <v>7.4999999999999997E-2</v>
      </c>
      <c r="C5" s="157">
        <v>8.2000000000000003E-2</v>
      </c>
      <c r="D5" s="157">
        <v>8.2000000000000003E-2</v>
      </c>
      <c r="E5" s="157">
        <v>6.6000000000000003E-2</v>
      </c>
      <c r="F5" s="157">
        <v>0.14799999999999999</v>
      </c>
    </row>
    <row r="6" spans="1:6" ht="24" customHeight="1">
      <c r="A6" s="141" t="s">
        <v>79</v>
      </c>
      <c r="B6" s="156">
        <v>1.2999999999999999E-2</v>
      </c>
      <c r="C6" s="156">
        <v>1.4999999999999999E-2</v>
      </c>
      <c r="D6" s="156">
        <v>1.7000000000000001E-2</v>
      </c>
      <c r="E6" s="156">
        <v>1.4999999999999999E-2</v>
      </c>
      <c r="F6" s="156">
        <v>3.2000000000000001E-2</v>
      </c>
    </row>
    <row r="7" spans="1:6" ht="24" customHeight="1">
      <c r="A7" s="141" t="s">
        <v>81</v>
      </c>
      <c r="B7" s="157">
        <v>0.42599999999999999</v>
      </c>
      <c r="C7" s="157">
        <v>0.45500000000000002</v>
      </c>
      <c r="D7" s="157">
        <v>0.46100000000000002</v>
      </c>
      <c r="E7" s="157">
        <v>0.48399999999999999</v>
      </c>
      <c r="F7" s="157">
        <v>0.438</v>
      </c>
    </row>
    <row r="8" spans="1:6" ht="24" customHeight="1">
      <c r="A8" s="141" t="s">
        <v>198</v>
      </c>
      <c r="B8" s="156">
        <v>1.7000000000000001E-2</v>
      </c>
      <c r="C8" s="156">
        <v>1.9E-2</v>
      </c>
      <c r="D8" s="156">
        <v>0.02</v>
      </c>
      <c r="E8" s="156">
        <v>2.1000000000000001E-2</v>
      </c>
      <c r="F8" s="156">
        <v>2.1000000000000001E-2</v>
      </c>
    </row>
    <row r="9" spans="1:6" ht="24" customHeight="1">
      <c r="A9" s="132" t="s">
        <v>7</v>
      </c>
      <c r="B9" s="158">
        <v>39670</v>
      </c>
      <c r="C9" s="158">
        <v>40814</v>
      </c>
      <c r="D9" s="158">
        <v>36271</v>
      </c>
      <c r="E9" s="158">
        <v>34650</v>
      </c>
      <c r="F9" s="158">
        <v>32324</v>
      </c>
    </row>
    <row r="10" spans="1:6" ht="24" customHeight="1">
      <c r="A10" s="141" t="s">
        <v>80</v>
      </c>
      <c r="B10" s="157">
        <v>2.4E-2</v>
      </c>
      <c r="C10" s="157">
        <v>2.7E-2</v>
      </c>
      <c r="D10" s="157">
        <v>2.5000000000000001E-2</v>
      </c>
      <c r="E10" s="157">
        <v>2.3E-2</v>
      </c>
      <c r="F10" s="156">
        <v>2.1999999999999999E-2</v>
      </c>
    </row>
    <row r="11" spans="1:6" ht="24" customHeight="1">
      <c r="A11" s="132" t="s">
        <v>38</v>
      </c>
      <c r="B11" s="159">
        <v>0.77</v>
      </c>
      <c r="C11" s="159">
        <v>0.81</v>
      </c>
      <c r="D11" s="159">
        <v>0.84</v>
      </c>
      <c r="E11" s="159">
        <v>0.7</v>
      </c>
      <c r="F11" s="159">
        <v>1.54</v>
      </c>
    </row>
    <row r="12" spans="1:6" ht="24" customHeight="1">
      <c r="A12" s="132" t="s">
        <v>115</v>
      </c>
      <c r="B12" s="157">
        <v>0.25800000000000001</v>
      </c>
      <c r="C12" s="157">
        <v>0.249</v>
      </c>
      <c r="D12" s="157">
        <v>0.26700000000000002</v>
      </c>
      <c r="E12" s="157">
        <v>0.30199999999999999</v>
      </c>
      <c r="F12" s="157">
        <v>0.30399999999999999</v>
      </c>
    </row>
    <row r="13" spans="1:6" ht="24" customHeight="1">
      <c r="A13" s="132" t="s">
        <v>36</v>
      </c>
      <c r="B13" s="158">
        <v>1426328</v>
      </c>
      <c r="C13" s="158">
        <v>1326041</v>
      </c>
      <c r="D13" s="158">
        <v>1192870</v>
      </c>
      <c r="E13" s="158">
        <v>1111157</v>
      </c>
      <c r="F13" s="158">
        <v>1118658</v>
      </c>
    </row>
    <row r="14" spans="1:6" ht="24" customHeight="1">
      <c r="A14" s="132" t="s">
        <v>123</v>
      </c>
      <c r="B14" s="157">
        <v>1.611</v>
      </c>
      <c r="C14" s="157">
        <v>1.536</v>
      </c>
      <c r="D14" s="157">
        <v>1.53</v>
      </c>
      <c r="E14" s="157">
        <v>1.4470000000000001</v>
      </c>
      <c r="F14" s="157">
        <v>1.452</v>
      </c>
    </row>
    <row r="15" spans="1:6" ht="24" customHeight="1">
      <c r="A15" s="132" t="s">
        <v>137</v>
      </c>
      <c r="B15" s="160">
        <v>1.61</v>
      </c>
      <c r="C15" s="160">
        <v>1.58</v>
      </c>
      <c r="D15" s="160">
        <v>1.57</v>
      </c>
      <c r="E15" s="160">
        <v>1.28</v>
      </c>
      <c r="F15" s="160">
        <v>1.1299999999999999</v>
      </c>
    </row>
    <row r="16" spans="1:6" ht="24" customHeight="1">
      <c r="A16" s="132" t="s">
        <v>34</v>
      </c>
      <c r="B16" s="160">
        <v>1.43</v>
      </c>
      <c r="C16" s="160">
        <v>1.66</v>
      </c>
      <c r="D16" s="160">
        <v>1.79</v>
      </c>
      <c r="E16" s="160">
        <v>1.54</v>
      </c>
      <c r="F16" s="160">
        <v>1.36</v>
      </c>
    </row>
    <row r="17" spans="1:6" ht="24" customHeight="1">
      <c r="A17" s="132" t="s">
        <v>35</v>
      </c>
      <c r="B17" s="161">
        <v>7.69</v>
      </c>
      <c r="C17" s="161">
        <v>5.34</v>
      </c>
      <c r="D17" s="161">
        <v>9.31</v>
      </c>
      <c r="E17" s="161">
        <v>7.43</v>
      </c>
      <c r="F17" s="161">
        <v>3.6</v>
      </c>
    </row>
    <row r="18" spans="1:6" ht="24" customHeight="1">
      <c r="A18" s="132" t="s">
        <v>37</v>
      </c>
      <c r="B18" s="155">
        <v>893</v>
      </c>
      <c r="C18" s="155">
        <v>919</v>
      </c>
      <c r="D18" s="155">
        <v>997</v>
      </c>
      <c r="E18" s="155">
        <v>1012</v>
      </c>
      <c r="F18" s="155">
        <v>1063</v>
      </c>
    </row>
    <row r="19" spans="1:6" ht="24" customHeight="1">
      <c r="A19" s="132" t="s">
        <v>39</v>
      </c>
      <c r="B19" s="159">
        <v>0.42</v>
      </c>
      <c r="C19" s="159">
        <v>1.05</v>
      </c>
      <c r="D19" s="159">
        <v>1.05</v>
      </c>
      <c r="E19" s="159">
        <v>1.2</v>
      </c>
      <c r="F19" s="159">
        <v>1</v>
      </c>
    </row>
    <row r="20" spans="1:6" ht="9" customHeight="1"/>
    <row r="21" spans="1:6">
      <c r="A21" s="13" t="s">
        <v>117</v>
      </c>
      <c r="B21" s="13"/>
      <c r="C21" s="13"/>
    </row>
    <row r="22" spans="1:6">
      <c r="A22" s="13" t="s">
        <v>82</v>
      </c>
      <c r="B22" s="13"/>
      <c r="C22" s="13"/>
    </row>
    <row r="23" spans="1:6">
      <c r="A23" s="13" t="s">
        <v>118</v>
      </c>
      <c r="B23" s="13"/>
      <c r="C23" s="13"/>
      <c r="D23" s="14"/>
      <c r="E23" s="14"/>
      <c r="F23" s="14"/>
    </row>
    <row r="24" spans="1:6">
      <c r="A24" s="13"/>
      <c r="B24" s="13"/>
      <c r="C24" s="13"/>
      <c r="D24" s="14"/>
      <c r="E24" s="14"/>
      <c r="F24" s="14"/>
    </row>
    <row r="25" spans="1:6" ht="9" customHeight="1"/>
    <row r="26" spans="1:6" ht="24" customHeight="1">
      <c r="A26" s="33" t="s">
        <v>4</v>
      </c>
      <c r="B26" s="64"/>
      <c r="C26" s="64"/>
    </row>
    <row r="31" spans="1:6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T31"/>
  <sheetViews>
    <sheetView zoomScale="90" zoomScaleNormal="90" zoomScaleSheetLayoutView="90" zoomScalePageLayoutView="165" workbookViewId="0">
      <selection activeCell="I43" sqref="I43"/>
    </sheetView>
  </sheetViews>
  <sheetFormatPr defaultColWidth="11.5546875" defaultRowHeight="15"/>
  <cols>
    <col min="1" max="1" width="31.21875" style="7" customWidth="1"/>
    <col min="2" max="2" width="9.44140625" style="7" customWidth="1"/>
    <col min="3" max="8" width="8.21875" style="7" customWidth="1"/>
    <col min="9" max="10" width="8.109375" style="7" customWidth="1"/>
    <col min="11" max="16384" width="11.5546875" style="7"/>
  </cols>
  <sheetData>
    <row r="1" spans="1:20" s="18" customFormat="1" ht="24" customHeight="1">
      <c r="A1" s="65" t="s">
        <v>30</v>
      </c>
      <c r="B1" s="66"/>
      <c r="C1" s="66"/>
      <c r="D1" s="66"/>
      <c r="E1" s="66"/>
      <c r="F1" s="66"/>
      <c r="G1" s="69"/>
      <c r="H1" s="69"/>
      <c r="I1" s="69"/>
      <c r="J1" s="148"/>
    </row>
    <row r="2" spans="1:20" s="18" customFormat="1" ht="24" customHeight="1">
      <c r="A2" s="67" t="s">
        <v>6</v>
      </c>
      <c r="B2" s="71" t="s">
        <v>178</v>
      </c>
      <c r="C2" s="71" t="s">
        <v>163</v>
      </c>
      <c r="D2" s="71" t="s">
        <v>153</v>
      </c>
      <c r="E2" s="71" t="s">
        <v>152</v>
      </c>
      <c r="F2" s="71" t="s">
        <v>151</v>
      </c>
      <c r="G2" s="71" t="s">
        <v>148</v>
      </c>
      <c r="H2" s="71" t="s">
        <v>146</v>
      </c>
      <c r="I2" s="71" t="s">
        <v>144</v>
      </c>
      <c r="J2" s="149" t="s">
        <v>139</v>
      </c>
    </row>
    <row r="3" spans="1:20" ht="24" customHeight="1">
      <c r="A3" s="132" t="s">
        <v>31</v>
      </c>
      <c r="B3" s="139">
        <v>-3628</v>
      </c>
      <c r="C3" s="139">
        <v>3875</v>
      </c>
      <c r="D3" s="140">
        <v>3247</v>
      </c>
      <c r="E3" s="140">
        <v>4329</v>
      </c>
      <c r="F3" s="140">
        <v>6784</v>
      </c>
      <c r="G3" s="139">
        <v>3867</v>
      </c>
      <c r="H3" s="139">
        <v>3780</v>
      </c>
      <c r="I3" s="139">
        <v>3511</v>
      </c>
      <c r="J3" s="140">
        <v>8102</v>
      </c>
    </row>
    <row r="4" spans="1:20" ht="24" customHeight="1">
      <c r="A4" s="141" t="s">
        <v>83</v>
      </c>
      <c r="B4" s="142">
        <v>-5.3999999999999999E-2</v>
      </c>
      <c r="C4" s="142">
        <v>0.08</v>
      </c>
      <c r="D4" s="142">
        <v>0.08</v>
      </c>
      <c r="E4" s="142">
        <v>9.5000000000000001E-2</v>
      </c>
      <c r="F4" s="142">
        <v>0.129</v>
      </c>
      <c r="G4" s="142">
        <v>9.4E-2</v>
      </c>
      <c r="H4" s="142">
        <v>9.1999999999999998E-2</v>
      </c>
      <c r="I4" s="142">
        <v>8.8999999999999996E-2</v>
      </c>
      <c r="J4" s="142">
        <v>0.16800000000000001</v>
      </c>
    </row>
    <row r="5" spans="1:20" ht="24" customHeight="1">
      <c r="A5" s="132" t="s">
        <v>33</v>
      </c>
      <c r="B5" s="142">
        <v>-5.8999999999999997E-2</v>
      </c>
      <c r="C5" s="142">
        <v>6.3E-2</v>
      </c>
      <c r="D5" s="143">
        <v>5.3999999999999999E-2</v>
      </c>
      <c r="E5" s="143">
        <v>7.0999999999999994E-2</v>
      </c>
      <c r="F5" s="143">
        <v>0.112</v>
      </c>
      <c r="G5" s="142">
        <v>6.5000000000000002E-2</v>
      </c>
      <c r="H5" s="142">
        <v>6.5000000000000002E-2</v>
      </c>
      <c r="I5" s="142">
        <v>6.0999999999999999E-2</v>
      </c>
      <c r="J5" s="143">
        <v>0.13700000000000001</v>
      </c>
    </row>
    <row r="6" spans="1:20" ht="24" customHeight="1">
      <c r="A6" s="132" t="s">
        <v>191</v>
      </c>
      <c r="B6" s="142">
        <v>-0.01</v>
      </c>
      <c r="C6" s="142">
        <v>1.0999999999999999E-2</v>
      </c>
      <c r="D6" s="142">
        <v>8.9999999999999993E-3</v>
      </c>
      <c r="E6" s="142">
        <v>1.2E-2</v>
      </c>
      <c r="F6" s="142">
        <v>0.02</v>
      </c>
      <c r="G6" s="142">
        <v>1.2E-2</v>
      </c>
      <c r="H6" s="142">
        <v>1.2E-2</v>
      </c>
      <c r="I6" s="142">
        <v>1.0999999999999999E-2</v>
      </c>
      <c r="J6" s="142">
        <v>2.7E-2</v>
      </c>
    </row>
    <row r="7" spans="1:20" ht="24" customHeight="1">
      <c r="A7" s="132" t="s">
        <v>85</v>
      </c>
      <c r="B7" s="142">
        <v>0.72599999999999998</v>
      </c>
      <c r="C7" s="142">
        <v>0.46200000000000002</v>
      </c>
      <c r="D7" s="143">
        <v>0.439</v>
      </c>
      <c r="E7" s="143">
        <v>0.42299999999999999</v>
      </c>
      <c r="F7" s="143">
        <v>0.38700000000000001</v>
      </c>
      <c r="G7" s="142">
        <v>0.47299999999999998</v>
      </c>
      <c r="H7" s="142">
        <v>0.45900000000000002</v>
      </c>
      <c r="I7" s="142">
        <v>0.53600000000000003</v>
      </c>
      <c r="J7" s="143">
        <v>0.379</v>
      </c>
    </row>
    <row r="8" spans="1:20" ht="24" customHeight="1">
      <c r="A8" s="144" t="s">
        <v>198</v>
      </c>
      <c r="B8" s="145">
        <v>1.7000000000000001E-2</v>
      </c>
      <c r="C8" s="145">
        <v>1.7999999999999999E-2</v>
      </c>
      <c r="D8" s="145">
        <v>1.4999999999999999E-2</v>
      </c>
      <c r="E8" s="145">
        <v>1.7000000000000001E-2</v>
      </c>
      <c r="F8" s="145">
        <v>1.7999999999999999E-2</v>
      </c>
      <c r="G8" s="145">
        <v>1.9E-2</v>
      </c>
      <c r="H8" s="145">
        <v>1.7000000000000001E-2</v>
      </c>
      <c r="I8" s="145">
        <v>0.02</v>
      </c>
      <c r="J8" s="145">
        <v>0.02</v>
      </c>
    </row>
    <row r="9" spans="1:20" ht="24" customHeight="1">
      <c r="A9" s="132" t="s">
        <v>7</v>
      </c>
      <c r="B9" s="139">
        <v>9427</v>
      </c>
      <c r="C9" s="139">
        <v>9580</v>
      </c>
      <c r="D9" s="140">
        <v>9631</v>
      </c>
      <c r="E9" s="140">
        <v>10214</v>
      </c>
      <c r="F9" s="140">
        <v>10245</v>
      </c>
      <c r="G9" s="139">
        <v>10968</v>
      </c>
      <c r="H9" s="139">
        <v>10370</v>
      </c>
      <c r="I9" s="139">
        <v>9835</v>
      </c>
      <c r="J9" s="140">
        <v>9641</v>
      </c>
    </row>
    <row r="10" spans="1:20" ht="24" customHeight="1">
      <c r="A10" s="141" t="s">
        <v>84</v>
      </c>
      <c r="B10" s="142">
        <v>2.1999999999999999E-2</v>
      </c>
      <c r="C10" s="142">
        <v>2.3E-2</v>
      </c>
      <c r="D10" s="143">
        <v>2.3E-2</v>
      </c>
      <c r="E10" s="143">
        <v>2.3E-2</v>
      </c>
      <c r="F10" s="143">
        <v>2.5000000000000001E-2</v>
      </c>
      <c r="G10" s="142">
        <v>2.8000000000000001E-2</v>
      </c>
      <c r="H10" s="142">
        <v>2.7E-2</v>
      </c>
      <c r="I10" s="142">
        <v>2.7E-2</v>
      </c>
      <c r="J10" s="143">
        <v>2.7E-2</v>
      </c>
    </row>
    <row r="11" spans="1:20" ht="24" customHeight="1">
      <c r="A11" s="132" t="s">
        <v>159</v>
      </c>
      <c r="B11" s="142">
        <v>0.248</v>
      </c>
      <c r="C11" s="142">
        <v>0.25800000000000001</v>
      </c>
      <c r="D11" s="143">
        <v>0.23599999999999999</v>
      </c>
      <c r="E11" s="143">
        <v>0.23699999999999999</v>
      </c>
      <c r="F11" s="143">
        <v>0.23799999999999999</v>
      </c>
      <c r="G11" s="142">
        <v>0.249</v>
      </c>
      <c r="H11" s="142">
        <v>0.248</v>
      </c>
      <c r="I11" s="142">
        <v>0.24099999999999999</v>
      </c>
      <c r="J11" s="143">
        <v>0.247</v>
      </c>
    </row>
    <row r="12" spans="1:20" ht="24" customHeight="1">
      <c r="A12" s="132" t="s">
        <v>36</v>
      </c>
      <c r="B12" s="139">
        <v>1523188</v>
      </c>
      <c r="C12" s="139">
        <v>1426328</v>
      </c>
      <c r="D12" s="140">
        <v>1415262</v>
      </c>
      <c r="E12" s="140">
        <v>1402835</v>
      </c>
      <c r="F12" s="140">
        <v>1379298</v>
      </c>
      <c r="G12" s="139">
        <v>1326041</v>
      </c>
      <c r="H12" s="139">
        <v>1317205</v>
      </c>
      <c r="I12" s="139">
        <v>1249853</v>
      </c>
      <c r="J12" s="140">
        <v>1206148</v>
      </c>
    </row>
    <row r="13" spans="1:20" ht="24" customHeight="1">
      <c r="A13" s="132" t="s">
        <v>123</v>
      </c>
      <c r="B13" s="142">
        <v>1.577</v>
      </c>
      <c r="C13" s="142">
        <v>1.611</v>
      </c>
      <c r="D13" s="143">
        <v>1.615</v>
      </c>
      <c r="E13" s="143">
        <v>1.62</v>
      </c>
      <c r="F13" s="143">
        <v>1.5760000000000001</v>
      </c>
      <c r="G13" s="142">
        <v>1.536</v>
      </c>
      <c r="H13" s="142">
        <v>1.4990000000000001</v>
      </c>
      <c r="I13" s="142">
        <v>1.5109999999999999</v>
      </c>
      <c r="J13" s="143">
        <v>1.506</v>
      </c>
    </row>
    <row r="14" spans="1:20" s="84" customFormat="1" ht="24" customHeight="1">
      <c r="A14" s="132" t="s">
        <v>137</v>
      </c>
      <c r="B14" s="146">
        <v>1.96</v>
      </c>
      <c r="C14" s="146">
        <v>1.61</v>
      </c>
      <c r="D14" s="147">
        <v>1.86</v>
      </c>
      <c r="E14" s="147">
        <v>1.74</v>
      </c>
      <c r="F14" s="147">
        <v>2.4300000000000002</v>
      </c>
      <c r="G14" s="146">
        <v>1.58</v>
      </c>
      <c r="H14" s="146">
        <v>1.54</v>
      </c>
      <c r="I14" s="146">
        <v>1.64</v>
      </c>
      <c r="J14" s="147">
        <v>1.71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 ht="24" customHeight="1">
      <c r="A15" s="132" t="s">
        <v>34</v>
      </c>
      <c r="B15" s="146">
        <v>1.27</v>
      </c>
      <c r="C15" s="146">
        <v>1.43</v>
      </c>
      <c r="D15" s="147">
        <v>1.58</v>
      </c>
      <c r="E15" s="147">
        <v>1.64</v>
      </c>
      <c r="F15" s="147">
        <v>1.65</v>
      </c>
      <c r="G15" s="146">
        <v>1.66</v>
      </c>
      <c r="H15" s="146">
        <v>1.68</v>
      </c>
      <c r="I15" s="146">
        <v>1.65</v>
      </c>
      <c r="J15" s="147">
        <v>1.68</v>
      </c>
    </row>
    <row r="16" spans="1:20" ht="24" customHeight="1">
      <c r="A16" s="132" t="s">
        <v>35</v>
      </c>
      <c r="B16" s="146">
        <v>4.8899999999999997</v>
      </c>
      <c r="C16" s="146">
        <v>7.69</v>
      </c>
      <c r="D16" s="146">
        <v>5.77</v>
      </c>
      <c r="E16" s="147">
        <v>5.55</v>
      </c>
      <c r="F16" s="147">
        <v>4.34</v>
      </c>
      <c r="G16" s="146">
        <v>5.34</v>
      </c>
      <c r="H16" s="146">
        <v>3.92</v>
      </c>
      <c r="I16" s="146">
        <v>7.43</v>
      </c>
      <c r="J16" s="146">
        <v>7.51</v>
      </c>
    </row>
    <row r="17" spans="1:10" ht="24" customHeight="1">
      <c r="A17" s="132" t="s">
        <v>37</v>
      </c>
      <c r="B17" s="139">
        <v>886</v>
      </c>
      <c r="C17" s="139">
        <v>893</v>
      </c>
      <c r="D17" s="140">
        <v>903</v>
      </c>
      <c r="E17" s="140">
        <v>903</v>
      </c>
      <c r="F17" s="140">
        <v>922</v>
      </c>
      <c r="G17" s="139">
        <v>919</v>
      </c>
      <c r="H17" s="139">
        <v>948</v>
      </c>
      <c r="I17" s="139">
        <v>955</v>
      </c>
      <c r="J17" s="140">
        <v>998</v>
      </c>
    </row>
    <row r="18" spans="1:10" ht="7.5" customHeight="1"/>
    <row r="19" spans="1:10" ht="19.5" customHeight="1">
      <c r="A19" s="56" t="s">
        <v>86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ht="6" customHeight="1"/>
    <row r="21" spans="1:10">
      <c r="A21" s="13" t="s">
        <v>188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3" t="s">
        <v>116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>
      <c r="A23" s="13" t="s">
        <v>189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>
      <c r="A24" s="13" t="s">
        <v>190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>
      <c r="A25" s="13" t="s">
        <v>0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9" customHeight="1"/>
    <row r="27" spans="1:10" ht="24" customHeight="1">
      <c r="A27" s="33" t="s">
        <v>4</v>
      </c>
      <c r="B27" s="33"/>
      <c r="C27" s="64"/>
      <c r="D27" s="64"/>
      <c r="E27" s="64"/>
      <c r="F27" s="64"/>
      <c r="G27" s="64"/>
      <c r="H27" s="64"/>
      <c r="I27" s="64"/>
      <c r="J27" s="64"/>
    </row>
    <row r="28" spans="1:10" ht="24" customHeight="1"/>
    <row r="29" spans="1:10" ht="24" customHeight="1"/>
    <row r="31" spans="1:10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4"/>
  <sheetViews>
    <sheetView view="pageBreakPreview" zoomScale="90" zoomScaleNormal="90" zoomScaleSheetLayoutView="90" zoomScalePageLayoutView="128" workbookViewId="0">
      <selection activeCell="I43" sqref="I43"/>
    </sheetView>
  </sheetViews>
  <sheetFormatPr defaultColWidth="11.5546875" defaultRowHeight="15" outlineLevelRow="1"/>
  <cols>
    <col min="1" max="1" width="28.6640625" style="7" customWidth="1"/>
    <col min="2" max="14" width="11.5546875" style="7"/>
    <col min="15" max="15" width="17.6640625" style="7" customWidth="1"/>
    <col min="16" max="16384" width="11.5546875" style="7"/>
  </cols>
  <sheetData>
    <row r="1" spans="1:8" ht="24" customHeight="1">
      <c r="A1" s="73" t="s">
        <v>179</v>
      </c>
      <c r="B1" s="76" t="s">
        <v>64</v>
      </c>
      <c r="C1" s="77"/>
      <c r="D1" s="77"/>
      <c r="E1" s="77"/>
      <c r="F1" s="77"/>
      <c r="G1" s="76" t="s">
        <v>62</v>
      </c>
      <c r="H1" s="78"/>
    </row>
    <row r="2" spans="1:8" ht="24" customHeight="1">
      <c r="A2" s="67" t="s">
        <v>6</v>
      </c>
      <c r="B2" s="79" t="s">
        <v>61</v>
      </c>
      <c r="C2" s="79" t="s">
        <v>43</v>
      </c>
      <c r="D2" s="79" t="s">
        <v>44</v>
      </c>
      <c r="E2" s="79" t="s">
        <v>45</v>
      </c>
      <c r="F2" s="79" t="s">
        <v>46</v>
      </c>
      <c r="G2" s="79" t="s">
        <v>63</v>
      </c>
      <c r="H2" s="80" t="s">
        <v>23</v>
      </c>
    </row>
    <row r="3" spans="1:8" ht="24" customHeight="1">
      <c r="A3" s="132" t="s">
        <v>7</v>
      </c>
      <c r="B3" s="133">
        <v>4315</v>
      </c>
      <c r="C3" s="133">
        <v>4830</v>
      </c>
      <c r="D3" s="134">
        <v>653</v>
      </c>
      <c r="E3" s="133">
        <v>-348</v>
      </c>
      <c r="F3" s="134">
        <v>-21</v>
      </c>
      <c r="G3" s="134">
        <v>-2</v>
      </c>
      <c r="H3" s="133">
        <f>SUM(B3:G3)</f>
        <v>9427</v>
      </c>
    </row>
    <row r="4" spans="1:8" ht="24" customHeight="1">
      <c r="A4" s="132" t="s">
        <v>8</v>
      </c>
      <c r="B4" s="133">
        <v>802</v>
      </c>
      <c r="C4" s="133">
        <v>192</v>
      </c>
      <c r="D4" s="133">
        <v>998</v>
      </c>
      <c r="E4" s="133">
        <v>-109</v>
      </c>
      <c r="F4" s="133">
        <v>120</v>
      </c>
      <c r="G4" s="133">
        <v>-58</v>
      </c>
      <c r="H4" s="133">
        <f>SUM(B4:G4)</f>
        <v>1945</v>
      </c>
    </row>
    <row r="5" spans="1:8" ht="24" customHeight="1">
      <c r="A5" s="132" t="s">
        <v>77</v>
      </c>
      <c r="B5" s="133">
        <v>-1140</v>
      </c>
      <c r="C5" s="133">
        <v>-4097</v>
      </c>
      <c r="D5" s="133">
        <v>0</v>
      </c>
      <c r="E5" s="133">
        <v>-7</v>
      </c>
      <c r="F5" s="133">
        <v>0</v>
      </c>
      <c r="G5" s="133">
        <v>0</v>
      </c>
      <c r="H5" s="133">
        <f>SUM(B5:G5)</f>
        <v>-5244</v>
      </c>
    </row>
    <row r="6" spans="1:8" ht="24" customHeight="1">
      <c r="A6" s="132" t="s">
        <v>76</v>
      </c>
      <c r="B6" s="133">
        <v>-148</v>
      </c>
      <c r="C6" s="133">
        <v>-390</v>
      </c>
      <c r="D6" s="133">
        <v>-744</v>
      </c>
      <c r="E6" s="133">
        <v>-1422</v>
      </c>
      <c r="F6" s="133">
        <v>-19</v>
      </c>
      <c r="G6" s="133">
        <v>-5</v>
      </c>
      <c r="H6" s="133">
        <f>SUM(B6:G6)</f>
        <v>-2728</v>
      </c>
    </row>
    <row r="7" spans="1:8" ht="24" customHeight="1">
      <c r="A7" s="135" t="s">
        <v>40</v>
      </c>
      <c r="B7" s="136">
        <f t="shared" ref="B7:H7" si="0">SUM(B3:B6)</f>
        <v>3829</v>
      </c>
      <c r="C7" s="136">
        <f t="shared" si="0"/>
        <v>535</v>
      </c>
      <c r="D7" s="136">
        <f t="shared" si="0"/>
        <v>907</v>
      </c>
      <c r="E7" s="136">
        <f t="shared" si="0"/>
        <v>-1886</v>
      </c>
      <c r="F7" s="136">
        <f t="shared" si="0"/>
        <v>80</v>
      </c>
      <c r="G7" s="136">
        <f t="shared" si="0"/>
        <v>-65</v>
      </c>
      <c r="H7" s="136">
        <f t="shared" si="0"/>
        <v>3400</v>
      </c>
    </row>
    <row r="8" spans="1:8" ht="24" customHeight="1">
      <c r="A8" s="132" t="s">
        <v>14</v>
      </c>
      <c r="B8" s="133">
        <v>-1631</v>
      </c>
      <c r="C8" s="133">
        <v>-584</v>
      </c>
      <c r="D8" s="133">
        <v>-613</v>
      </c>
      <c r="E8" s="133">
        <v>-466</v>
      </c>
      <c r="F8" s="133">
        <v>-3042</v>
      </c>
      <c r="G8" s="133">
        <v>62</v>
      </c>
      <c r="H8" s="133">
        <f>SUM(B8:G8)</f>
        <v>-6274</v>
      </c>
    </row>
    <row r="9" spans="1:8" ht="24" customHeight="1">
      <c r="A9" s="132" t="s">
        <v>174</v>
      </c>
      <c r="B9" s="133">
        <v>-138</v>
      </c>
      <c r="C9" s="133">
        <v>-153</v>
      </c>
      <c r="D9" s="133">
        <v>-5</v>
      </c>
      <c r="E9" s="133">
        <v>-150</v>
      </c>
      <c r="F9" s="133">
        <v>-4</v>
      </c>
      <c r="G9" s="133">
        <v>0</v>
      </c>
      <c r="H9" s="133">
        <f>SUM(B9:G9)</f>
        <v>-450</v>
      </c>
    </row>
    <row r="10" spans="1:8" ht="24" hidden="1" customHeight="1" outlineLevel="1">
      <c r="A10" s="137" t="s">
        <v>15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</row>
    <row r="11" spans="1:8" ht="24" customHeight="1" collapsed="1">
      <c r="A11" s="135" t="s">
        <v>180</v>
      </c>
      <c r="B11" s="136">
        <f>SUM(B7:B9)</f>
        <v>2060</v>
      </c>
      <c r="C11" s="136">
        <f t="shared" ref="C11:G11" si="1">SUM(C7:C9)</f>
        <v>-202</v>
      </c>
      <c r="D11" s="136">
        <f t="shared" si="1"/>
        <v>289</v>
      </c>
      <c r="E11" s="136">
        <f t="shared" si="1"/>
        <v>-2502</v>
      </c>
      <c r="F11" s="136">
        <f t="shared" si="1"/>
        <v>-2966</v>
      </c>
      <c r="G11" s="136">
        <f t="shared" si="1"/>
        <v>-3</v>
      </c>
      <c r="H11" s="136">
        <f>SUM(H7:H9)</f>
        <v>-3324</v>
      </c>
    </row>
    <row r="12" spans="1:8" ht="24" customHeight="1">
      <c r="A12" s="132" t="s">
        <v>181</v>
      </c>
      <c r="B12" s="133">
        <v>-1058</v>
      </c>
      <c r="C12" s="133">
        <v>-656</v>
      </c>
      <c r="D12" s="133">
        <v>-360</v>
      </c>
      <c r="E12" s="133">
        <v>-189</v>
      </c>
      <c r="F12" s="133">
        <v>2263</v>
      </c>
      <c r="G12" s="133">
        <v>0</v>
      </c>
      <c r="H12" s="133">
        <v>0</v>
      </c>
    </row>
    <row r="13" spans="1:8" ht="24" customHeight="1">
      <c r="A13" s="135" t="s">
        <v>88</v>
      </c>
      <c r="B13" s="136">
        <f>SUM(B11:B12)</f>
        <v>1002</v>
      </c>
      <c r="C13" s="136">
        <f t="shared" ref="C13:H13" si="2">SUM(C11:C12)</f>
        <v>-858</v>
      </c>
      <c r="D13" s="136">
        <f t="shared" si="2"/>
        <v>-71</v>
      </c>
      <c r="E13" s="136">
        <f t="shared" si="2"/>
        <v>-2691</v>
      </c>
      <c r="F13" s="136">
        <f t="shared" si="2"/>
        <v>-703</v>
      </c>
      <c r="G13" s="136">
        <f t="shared" si="2"/>
        <v>-3</v>
      </c>
      <c r="H13" s="136">
        <f t="shared" si="2"/>
        <v>-3324</v>
      </c>
    </row>
    <row r="14" spans="1:8" ht="24" customHeight="1">
      <c r="A14" s="132" t="s">
        <v>175</v>
      </c>
      <c r="B14" s="133">
        <v>-264</v>
      </c>
      <c r="C14" s="133">
        <v>147</v>
      </c>
      <c r="D14" s="133">
        <v>-499</v>
      </c>
      <c r="E14" s="133">
        <v>171</v>
      </c>
      <c r="F14" s="133">
        <v>141</v>
      </c>
      <c r="G14" s="133">
        <v>0</v>
      </c>
      <c r="H14" s="133">
        <f>SUM(B14:G14)</f>
        <v>-304</v>
      </c>
    </row>
    <row r="15" spans="1:8" ht="24" customHeight="1">
      <c r="A15" s="135" t="s">
        <v>182</v>
      </c>
      <c r="B15" s="136">
        <f>SUM(B13:B14)</f>
        <v>738</v>
      </c>
      <c r="C15" s="136">
        <f t="shared" ref="C15:G15" si="3">SUM(C13:C14)</f>
        <v>-711</v>
      </c>
      <c r="D15" s="136">
        <f t="shared" si="3"/>
        <v>-570</v>
      </c>
      <c r="E15" s="136">
        <f t="shared" si="3"/>
        <v>-2520</v>
      </c>
      <c r="F15" s="136">
        <f t="shared" si="3"/>
        <v>-562</v>
      </c>
      <c r="G15" s="136">
        <f t="shared" si="3"/>
        <v>-3</v>
      </c>
      <c r="H15" s="136">
        <f>SUM(H13:H14)</f>
        <v>-3628</v>
      </c>
    </row>
    <row r="16" spans="1:8" ht="24" customHeight="1">
      <c r="A16" s="130"/>
      <c r="B16" s="131"/>
      <c r="C16" s="131"/>
      <c r="D16" s="131"/>
      <c r="E16" s="131"/>
      <c r="F16" s="131"/>
      <c r="G16" s="131"/>
      <c r="H16" s="131"/>
    </row>
    <row r="17" spans="1:8" ht="24" customHeight="1">
      <c r="A17" s="132" t="s">
        <v>36</v>
      </c>
      <c r="B17" s="133">
        <v>515108</v>
      </c>
      <c r="C17" s="133">
        <v>646642</v>
      </c>
      <c r="D17" s="133">
        <v>23230</v>
      </c>
      <c r="E17" s="133">
        <v>620474</v>
      </c>
      <c r="F17" s="133">
        <v>13373</v>
      </c>
      <c r="G17" s="133">
        <v>-295639</v>
      </c>
      <c r="H17" s="133">
        <f>SUM(B17:G17)</f>
        <v>1523188</v>
      </c>
    </row>
    <row r="18" spans="1:8" ht="24" customHeight="1">
      <c r="A18" s="132" t="s">
        <v>41</v>
      </c>
      <c r="B18" s="133">
        <v>480782</v>
      </c>
      <c r="C18" s="133">
        <v>541916</v>
      </c>
      <c r="D18" s="133">
        <v>19032</v>
      </c>
      <c r="E18" s="133">
        <v>519618</v>
      </c>
      <c r="F18" s="133">
        <v>13373</v>
      </c>
      <c r="G18" s="133">
        <v>-295639</v>
      </c>
      <c r="H18" s="133">
        <f>SUM(B18:G18)</f>
        <v>1279082</v>
      </c>
    </row>
    <row r="19" spans="1:8" ht="24" customHeight="1">
      <c r="A19" s="132" t="s">
        <v>42</v>
      </c>
      <c r="B19" s="133">
        <v>34326</v>
      </c>
      <c r="C19" s="133">
        <v>104726</v>
      </c>
      <c r="D19" s="133">
        <v>4198</v>
      </c>
      <c r="E19" s="133">
        <v>100856</v>
      </c>
      <c r="F19" s="134">
        <v>0</v>
      </c>
      <c r="G19" s="134">
        <v>0</v>
      </c>
      <c r="H19" s="133">
        <f>SUM(B19:G19)</f>
        <v>244106</v>
      </c>
    </row>
    <row r="20" spans="1:8" ht="24" customHeight="1"/>
    <row r="21" spans="1:8" ht="24" customHeight="1">
      <c r="A21" s="33" t="s">
        <v>4</v>
      </c>
    </row>
    <row r="22" spans="1:8" ht="24" customHeight="1"/>
    <row r="23" spans="1:8" ht="24" customHeight="1"/>
    <row r="34" ht="41.25" customHeight="1"/>
  </sheetData>
  <hyperlinks>
    <hyperlink ref="A21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8"/>
  <sheetViews>
    <sheetView view="pageBreakPreview" zoomScale="90" zoomScaleNormal="80" zoomScaleSheetLayoutView="90" zoomScalePageLayoutView="128" workbookViewId="0">
      <selection activeCell="N33" sqref="N33"/>
    </sheetView>
  </sheetViews>
  <sheetFormatPr defaultColWidth="11.5546875" defaultRowHeight="15"/>
  <cols>
    <col min="1" max="1" width="37.77734375" style="7" customWidth="1"/>
    <col min="2" max="14" width="11.5546875" style="7"/>
    <col min="15" max="15" width="17.6640625" style="7" customWidth="1"/>
    <col min="16" max="16384" width="11.5546875" style="7"/>
  </cols>
  <sheetData>
    <row r="1" spans="1:10" ht="24" customHeight="1">
      <c r="A1" s="17" t="s">
        <v>119</v>
      </c>
      <c r="B1" s="46"/>
      <c r="C1" s="45"/>
      <c r="D1" s="45"/>
      <c r="E1" s="45"/>
      <c r="F1" s="45"/>
      <c r="G1" s="46"/>
      <c r="H1" s="45"/>
    </row>
    <row r="2" spans="1:10" ht="24" customHeight="1">
      <c r="A2" s="42"/>
      <c r="B2" s="44"/>
      <c r="C2" s="44"/>
      <c r="D2" s="44"/>
      <c r="E2" s="44"/>
      <c r="F2" s="44"/>
      <c r="G2" s="44"/>
      <c r="H2" s="44"/>
    </row>
    <row r="3" spans="1:10" ht="6.75" customHeight="1"/>
    <row r="4" spans="1:10" ht="24" customHeight="1" thickBot="1">
      <c r="A4" s="40" t="s">
        <v>119</v>
      </c>
      <c r="B4" s="40" t="s">
        <v>120</v>
      </c>
      <c r="C4" s="25"/>
      <c r="D4" s="25"/>
      <c r="E4" s="25"/>
      <c r="F4" s="35"/>
      <c r="G4" s="35"/>
      <c r="H4" s="35"/>
    </row>
    <row r="5" spans="1:10" ht="20.25" customHeight="1" thickTop="1">
      <c r="A5" s="120" t="s">
        <v>32</v>
      </c>
      <c r="B5" s="120" t="s">
        <v>183</v>
      </c>
      <c r="C5" s="28"/>
      <c r="D5" s="28"/>
      <c r="E5" s="28"/>
      <c r="F5" s="28"/>
      <c r="G5" s="28"/>
      <c r="H5" s="28"/>
    </row>
    <row r="6" spans="1:10" ht="5.25" customHeight="1">
      <c r="A6" s="120"/>
      <c r="B6" s="120"/>
      <c r="C6" s="28"/>
      <c r="D6" s="28"/>
      <c r="E6" s="28"/>
      <c r="F6" s="28"/>
      <c r="G6" s="28"/>
      <c r="H6" s="28"/>
    </row>
    <row r="7" spans="1:10" ht="20.25" customHeight="1">
      <c r="A7" s="120" t="s">
        <v>33</v>
      </c>
      <c r="B7" s="120" t="s">
        <v>145</v>
      </c>
      <c r="C7" s="28"/>
      <c r="D7" s="28"/>
      <c r="E7" s="28"/>
      <c r="F7" s="28"/>
      <c r="G7" s="28"/>
      <c r="H7" s="28"/>
    </row>
    <row r="8" spans="1:10" ht="5.25" customHeight="1">
      <c r="A8" s="120"/>
      <c r="B8" s="120"/>
      <c r="C8" s="28"/>
      <c r="D8" s="28"/>
      <c r="E8" s="28"/>
      <c r="F8" s="28"/>
      <c r="G8" s="28"/>
      <c r="H8" s="28"/>
    </row>
    <row r="9" spans="1:10" ht="20.25" customHeight="1">
      <c r="A9" s="120" t="s">
        <v>121</v>
      </c>
      <c r="B9" s="120" t="s">
        <v>184</v>
      </c>
      <c r="C9" s="28"/>
      <c r="D9" s="28"/>
      <c r="E9" s="28"/>
      <c r="F9" s="28"/>
      <c r="G9" s="28"/>
      <c r="H9" s="28"/>
      <c r="I9" s="60"/>
      <c r="J9" s="24"/>
    </row>
    <row r="10" spans="1:10" ht="5.25" customHeight="1">
      <c r="A10" s="119"/>
      <c r="B10" s="119"/>
      <c r="D10" s="28"/>
      <c r="E10" s="28"/>
      <c r="F10" s="28"/>
      <c r="G10" s="28"/>
      <c r="H10" s="28"/>
      <c r="I10" s="59"/>
      <c r="J10" s="24"/>
    </row>
    <row r="11" spans="1:10" ht="30.75" customHeight="1">
      <c r="A11" s="121" t="s">
        <v>169</v>
      </c>
      <c r="B11" s="120" t="s">
        <v>192</v>
      </c>
      <c r="C11" s="28"/>
      <c r="D11" s="28"/>
      <c r="E11" s="28"/>
      <c r="F11" s="28"/>
      <c r="G11" s="28"/>
      <c r="H11" s="28"/>
    </row>
    <row r="12" spans="1:10" ht="5.25" customHeight="1">
      <c r="A12" s="120"/>
      <c r="B12" s="120"/>
      <c r="C12" s="28"/>
      <c r="D12" s="28"/>
      <c r="E12" s="28"/>
      <c r="F12" s="28"/>
      <c r="G12" s="28"/>
      <c r="H12" s="28"/>
      <c r="I12" s="59"/>
      <c r="J12" s="24"/>
    </row>
    <row r="13" spans="1:10" ht="20.25" customHeight="1">
      <c r="A13" s="120" t="s">
        <v>150</v>
      </c>
      <c r="B13" s="120" t="s">
        <v>149</v>
      </c>
      <c r="C13" s="28"/>
      <c r="D13" s="28"/>
      <c r="E13" s="28"/>
      <c r="F13" s="28"/>
      <c r="G13" s="28"/>
      <c r="H13" s="28"/>
      <c r="I13" s="60"/>
      <c r="J13" s="24"/>
    </row>
    <row r="14" spans="1:10" ht="5.25" customHeight="1">
      <c r="A14" s="120"/>
      <c r="B14" s="120"/>
      <c r="C14" s="28"/>
      <c r="D14" s="28"/>
      <c r="E14" s="28"/>
      <c r="F14" s="28"/>
      <c r="G14" s="28"/>
      <c r="H14" s="28"/>
      <c r="I14" s="60"/>
      <c r="J14" s="24"/>
    </row>
    <row r="15" spans="1:10" ht="20.25" customHeight="1">
      <c r="A15" s="120" t="s">
        <v>109</v>
      </c>
      <c r="B15" s="120" t="s">
        <v>122</v>
      </c>
      <c r="C15" s="28"/>
      <c r="D15" s="28"/>
      <c r="E15" s="28"/>
      <c r="F15" s="28"/>
      <c r="G15" s="28"/>
      <c r="H15" s="28"/>
      <c r="I15" s="60"/>
      <c r="J15" s="24"/>
    </row>
    <row r="16" spans="1:10" ht="5.25" customHeight="1">
      <c r="A16" s="120"/>
      <c r="B16" s="120"/>
      <c r="C16" s="28"/>
      <c r="D16" s="28"/>
      <c r="E16" s="28"/>
      <c r="F16" s="28"/>
      <c r="G16" s="28"/>
      <c r="H16" s="28"/>
      <c r="I16" s="57"/>
      <c r="J16" s="24"/>
    </row>
    <row r="17" spans="1:10" ht="21" customHeight="1">
      <c r="A17" s="120" t="s">
        <v>127</v>
      </c>
      <c r="B17" s="120" t="s">
        <v>185</v>
      </c>
      <c r="C17" s="28"/>
      <c r="D17" s="28"/>
      <c r="E17" s="28"/>
      <c r="F17" s="28"/>
      <c r="G17" s="28"/>
      <c r="H17" s="28"/>
      <c r="I17" s="59"/>
      <c r="J17" s="24"/>
    </row>
    <row r="18" spans="1:10" ht="5.25" customHeight="1">
      <c r="A18" s="120"/>
      <c r="B18" s="120"/>
      <c r="C18" s="28"/>
      <c r="D18" s="28"/>
      <c r="E18" s="28"/>
      <c r="F18" s="28"/>
      <c r="G18" s="28"/>
      <c r="H18" s="28"/>
      <c r="I18" s="59"/>
      <c r="J18" s="24"/>
    </row>
    <row r="19" spans="1:10" ht="21" customHeight="1">
      <c r="A19" s="120" t="s">
        <v>159</v>
      </c>
      <c r="B19" s="120" t="s">
        <v>162</v>
      </c>
      <c r="C19" s="28"/>
      <c r="D19" s="28"/>
      <c r="E19" s="28"/>
      <c r="F19" s="28"/>
      <c r="G19" s="28"/>
      <c r="H19" s="28"/>
      <c r="I19" s="58"/>
      <c r="J19" s="24"/>
    </row>
    <row r="20" spans="1:10" ht="5.25" customHeight="1">
      <c r="A20" s="120"/>
      <c r="B20" s="120"/>
      <c r="C20" s="28"/>
      <c r="D20" s="28"/>
      <c r="E20" s="28"/>
      <c r="F20" s="28"/>
      <c r="G20" s="28"/>
      <c r="H20" s="28"/>
      <c r="I20" s="24"/>
      <c r="J20" s="24"/>
    </row>
    <row r="21" spans="1:10" ht="20.25" customHeight="1">
      <c r="A21" s="120" t="s">
        <v>193</v>
      </c>
      <c r="B21" s="120" t="s">
        <v>194</v>
      </c>
      <c r="C21" s="28"/>
      <c r="D21" s="28"/>
      <c r="E21" s="28"/>
      <c r="F21" s="28"/>
      <c r="G21" s="28"/>
      <c r="H21" s="28"/>
      <c r="I21" s="24"/>
      <c r="J21" s="24"/>
    </row>
    <row r="22" spans="1:10" ht="4.5" customHeight="1">
      <c r="A22" s="120"/>
      <c r="B22" s="120"/>
      <c r="C22" s="28"/>
      <c r="D22" s="28"/>
      <c r="E22" s="28"/>
      <c r="F22" s="28"/>
      <c r="G22" s="28"/>
      <c r="H22" s="28"/>
      <c r="I22" s="24"/>
      <c r="J22" s="24"/>
    </row>
    <row r="23" spans="1:10" ht="21.75" customHeight="1">
      <c r="A23" s="120" t="s">
        <v>130</v>
      </c>
      <c r="B23" s="120" t="s">
        <v>131</v>
      </c>
      <c r="C23" s="28"/>
      <c r="D23" s="28"/>
      <c r="E23" s="28"/>
      <c r="F23" s="28"/>
      <c r="G23" s="28"/>
      <c r="H23" s="28"/>
      <c r="I23" s="24"/>
      <c r="J23" s="24"/>
    </row>
    <row r="24" spans="1:10" ht="6" customHeight="1">
      <c r="A24" s="120"/>
      <c r="B24" s="120"/>
      <c r="C24" s="28"/>
      <c r="D24" s="28"/>
      <c r="E24" s="28"/>
      <c r="F24" s="28"/>
      <c r="G24" s="28"/>
      <c r="H24" s="28"/>
      <c r="I24" s="24"/>
      <c r="J24" s="24"/>
    </row>
    <row r="25" spans="1:10" ht="20.25" customHeight="1">
      <c r="A25" s="120" t="s">
        <v>132</v>
      </c>
      <c r="B25" s="120" t="s">
        <v>133</v>
      </c>
    </row>
    <row r="26" spans="1:10" ht="5.25" customHeight="1">
      <c r="A26" s="119"/>
      <c r="B26" s="119"/>
    </row>
    <row r="27" spans="1:10" ht="21" customHeight="1">
      <c r="A27" s="120" t="s">
        <v>195</v>
      </c>
      <c r="B27" s="120" t="s">
        <v>138</v>
      </c>
      <c r="C27" s="28"/>
      <c r="D27" s="28"/>
      <c r="E27" s="28"/>
      <c r="F27" s="28"/>
      <c r="G27" s="28"/>
      <c r="H27" s="28"/>
    </row>
    <row r="28" spans="1:10" ht="6.75" customHeight="1">
      <c r="A28" s="119"/>
      <c r="B28" s="119"/>
      <c r="C28" s="28"/>
      <c r="D28" s="28"/>
      <c r="E28" s="28"/>
      <c r="F28" s="28"/>
      <c r="G28" s="28"/>
      <c r="H28" s="28"/>
    </row>
    <row r="29" spans="1:10" ht="21" customHeight="1">
      <c r="A29" s="120" t="s">
        <v>196</v>
      </c>
      <c r="B29" s="120" t="s">
        <v>142</v>
      </c>
      <c r="C29" s="28"/>
      <c r="D29" s="28"/>
      <c r="E29" s="28"/>
      <c r="F29" s="28"/>
      <c r="G29" s="28"/>
      <c r="H29" s="28"/>
    </row>
    <row r="30" spans="1:10" ht="5.25" customHeight="1">
      <c r="A30" s="119"/>
      <c r="B30" s="119"/>
      <c r="C30" s="28"/>
      <c r="D30" s="28"/>
      <c r="E30" s="28"/>
      <c r="F30" s="28"/>
      <c r="G30" s="28"/>
      <c r="H30" s="28"/>
    </row>
    <row r="31" spans="1:10" ht="21.75" customHeight="1">
      <c r="A31" s="120" t="s">
        <v>160</v>
      </c>
      <c r="B31" s="120" t="s">
        <v>161</v>
      </c>
      <c r="C31" s="28"/>
      <c r="D31" s="28"/>
      <c r="E31" s="28"/>
      <c r="F31" s="28"/>
      <c r="G31" s="28"/>
      <c r="H31" s="28"/>
    </row>
    <row r="32" spans="1:10" ht="5.25" customHeight="1">
      <c r="A32" s="119"/>
      <c r="B32" s="119"/>
      <c r="C32" s="28"/>
      <c r="D32" s="28"/>
      <c r="E32" s="28"/>
      <c r="F32" s="28"/>
      <c r="G32" s="28"/>
      <c r="H32" s="28"/>
    </row>
    <row r="33" spans="1:8" ht="21" customHeight="1">
      <c r="A33" s="121" t="s">
        <v>123</v>
      </c>
      <c r="B33" s="120" t="s">
        <v>124</v>
      </c>
      <c r="C33" s="28"/>
      <c r="D33" s="28"/>
      <c r="E33" s="28"/>
      <c r="F33" s="28"/>
      <c r="G33" s="28"/>
      <c r="H33" s="28"/>
    </row>
    <row r="34" spans="1:8" ht="5.25" customHeight="1">
      <c r="A34" s="119"/>
      <c r="B34" s="119"/>
      <c r="C34" s="82"/>
      <c r="D34" s="82"/>
      <c r="E34" s="82"/>
      <c r="F34" s="82"/>
      <c r="G34" s="82"/>
      <c r="H34" s="82"/>
    </row>
    <row r="35" spans="1:8" ht="21" customHeight="1">
      <c r="A35" s="120" t="s">
        <v>125</v>
      </c>
      <c r="B35" s="120" t="s">
        <v>126</v>
      </c>
      <c r="C35" s="82"/>
      <c r="D35" s="82"/>
      <c r="E35" s="82"/>
      <c r="F35" s="82"/>
      <c r="G35" s="82"/>
      <c r="H35" s="82"/>
    </row>
    <row r="36" spans="1:8" ht="5.25" customHeight="1">
      <c r="A36" s="119"/>
      <c r="B36" s="119"/>
    </row>
    <row r="37" spans="1:8" ht="20.25" customHeight="1">
      <c r="A37" s="120" t="s">
        <v>137</v>
      </c>
      <c r="B37" s="120" t="s">
        <v>143</v>
      </c>
    </row>
    <row r="38" spans="1:8" ht="5.25" customHeight="1">
      <c r="A38" s="119"/>
      <c r="B38" s="119"/>
      <c r="C38" s="28"/>
      <c r="D38" s="28"/>
      <c r="E38" s="28"/>
      <c r="F38" s="28"/>
      <c r="G38" s="28"/>
      <c r="H38" s="28"/>
    </row>
    <row r="39" spans="1:8" ht="20.25" customHeight="1">
      <c r="A39" s="120" t="s">
        <v>134</v>
      </c>
      <c r="B39" s="120" t="s">
        <v>135</v>
      </c>
      <c r="C39" s="28"/>
      <c r="D39" s="28"/>
      <c r="E39" s="28"/>
      <c r="F39" s="28"/>
      <c r="G39" s="28"/>
      <c r="H39" s="28"/>
    </row>
    <row r="40" spans="1:8" ht="5.25" customHeight="1">
      <c r="A40" s="119"/>
      <c r="B40" s="119"/>
      <c r="C40" s="28"/>
      <c r="D40" s="28"/>
      <c r="E40" s="28"/>
      <c r="F40" s="28"/>
      <c r="G40" s="28"/>
      <c r="H40" s="28"/>
    </row>
    <row r="41" spans="1:8" ht="21" customHeight="1">
      <c r="A41" s="120" t="s">
        <v>35</v>
      </c>
      <c r="B41" s="120" t="s">
        <v>171</v>
      </c>
      <c r="C41" s="28"/>
      <c r="D41" s="28"/>
      <c r="E41" s="28"/>
      <c r="F41" s="28"/>
      <c r="G41" s="28"/>
      <c r="H41" s="28"/>
    </row>
    <row r="42" spans="1:8" ht="5.25" customHeight="1">
      <c r="A42" s="120"/>
      <c r="B42" s="120"/>
      <c r="C42" s="28"/>
      <c r="D42" s="28"/>
      <c r="E42" s="28"/>
      <c r="F42" s="28"/>
      <c r="G42" s="28"/>
      <c r="H42" s="28"/>
    </row>
    <row r="43" spans="1:8" ht="20.25" customHeight="1">
      <c r="A43" s="120" t="s">
        <v>186</v>
      </c>
      <c r="B43" s="120" t="s">
        <v>187</v>
      </c>
      <c r="C43" s="28"/>
      <c r="D43" s="28"/>
      <c r="E43" s="28"/>
      <c r="F43" s="28"/>
      <c r="G43" s="28"/>
      <c r="H43" s="28"/>
    </row>
    <row r="44" spans="1:8" ht="5.25" customHeight="1">
      <c r="A44" s="120"/>
      <c r="B44" s="120"/>
      <c r="C44" s="28"/>
      <c r="D44" s="28"/>
      <c r="E44" s="28"/>
      <c r="F44" s="28"/>
      <c r="G44" s="28"/>
      <c r="H44" s="28"/>
    </row>
    <row r="45" spans="1:8" ht="21" customHeight="1">
      <c r="A45" s="120" t="s">
        <v>128</v>
      </c>
      <c r="B45" s="120" t="s">
        <v>129</v>
      </c>
      <c r="C45" s="28"/>
      <c r="D45" s="28"/>
      <c r="E45" s="28"/>
      <c r="F45" s="28"/>
      <c r="G45" s="28"/>
      <c r="H45" s="28"/>
    </row>
    <row r="46" spans="1:8" ht="8.25" customHeight="1"/>
    <row r="47" spans="1:8" ht="6.75" customHeight="1"/>
    <row r="48" spans="1:8" ht="15.75">
      <c r="A48" s="33" t="s">
        <v>4</v>
      </c>
    </row>
  </sheetData>
  <hyperlinks>
    <hyperlink ref="A48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0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Hanna K. Thoroddsen</cp:lastModifiedBy>
  <cp:lastPrinted>2020-05-06T14:55:16Z</cp:lastPrinted>
  <dcterms:created xsi:type="dcterms:W3CDTF">2016-05-06T09:03:52Z</dcterms:created>
  <dcterms:modified xsi:type="dcterms:W3CDTF">2020-05-07T15:50:43Z</dcterms:modified>
</cp:coreProperties>
</file>